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1.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E:\2022-1\Oficina de Comunicaciones\Pagina de Planeación\"/>
    </mc:Choice>
  </mc:AlternateContent>
  <xr:revisionPtr revIDLastSave="0" documentId="13_ncr:1_{3B56A9FA-3B9D-4830-A4EE-7D04A88543F1}" xr6:coauthVersionLast="36" xr6:coauthVersionMax="47" xr10:uidLastSave="{00000000-0000-0000-0000-000000000000}"/>
  <bookViews>
    <workbookView xWindow="0" yWindow="0" windowWidth="21600" windowHeight="8925" firstSheet="24" activeTab="28" xr2:uid="{00000000-000D-0000-FFFF-FFFF00000000}"/>
  </bookViews>
  <sheets>
    <sheet name="TOTALES" sheetId="26" r:id="rId1"/>
    <sheet name="Apoyo Académico" sheetId="3" r:id="rId2"/>
    <sheet name="Autoevaluación y acreditación" sheetId="5" r:id="rId3"/>
    <sheet name="EFAD" sheetId="14" r:id="rId4"/>
    <sheet name="centro de E agroambientales" sheetId="9" r:id="rId5"/>
    <sheet name="desarrollo académico" sheetId="11" r:id="rId6"/>
    <sheet name="Educación Virtual y a distancia" sheetId="13" r:id="rId7"/>
    <sheet name="ambiental" sheetId="1" r:id="rId8"/>
    <sheet name="Archivo" sheetId="4" r:id="rId9"/>
    <sheet name="bienes y servicios" sheetId="6" r:id="rId10"/>
    <sheet name="calidad" sheetId="8" r:id="rId11"/>
    <sheet name="comunicaciones" sheetId="10" r:id="rId12"/>
    <sheet name="planeación" sheetId="12" r:id="rId13"/>
    <sheet name="Graduados" sheetId="16" r:id="rId14"/>
    <sheet name="interac. social" sheetId="17" r:id="rId15"/>
    <sheet name="Internacionalización" sheetId="18" r:id="rId16"/>
    <sheet name="Inclusión" sheetId="25" r:id="rId17"/>
    <sheet name="POSGRADOS" sheetId="37" r:id="rId18"/>
    <sheet name="Talento Humano" sheetId="32" r:id="rId19"/>
    <sheet name="FONDO GIRARDOT" sheetId="33" r:id="rId20"/>
    <sheet name="FONDO FACATATIVA" sheetId="34" r:id="rId21"/>
    <sheet name="FONDO CTEI " sheetId="35" r:id="rId22"/>
    <sheet name="FONDO POSGRADOS" sheetId="36" r:id="rId23"/>
    <sheet name="bienestar U." sheetId="7" r:id="rId24"/>
    <sheet name="Sistemas y T" sheetId="23" r:id="rId25"/>
    <sheet name="comunicaciones ubaté" sheetId="38" r:id="rId26"/>
    <sheet name="FONDO SOACHA" sheetId="39" r:id="rId27"/>
    <sheet name="FONDO CHIA-ZIPA" sheetId="40" r:id="rId28"/>
    <sheet name="FONDO UBATE" sheetId="42" r:id="rId2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8" i="32" l="1"/>
  <c r="Z45" i="35"/>
  <c r="W45" i="35"/>
  <c r="S45" i="35"/>
  <c r="V31" i="7"/>
  <c r="L9" i="12" l="1"/>
  <c r="X26" i="17" l="1"/>
  <c r="X11" i="13" l="1"/>
  <c r="U11" i="13"/>
  <c r="Q17" i="16"/>
  <c r="X17" i="16"/>
  <c r="U17" i="16"/>
  <c r="U50" i="13"/>
  <c r="Q50" i="13"/>
  <c r="AA70" i="3" l="1"/>
  <c r="X70" i="3"/>
  <c r="T70" i="3"/>
  <c r="AA68" i="3"/>
  <c r="X68" i="3"/>
  <c r="T68" i="3"/>
  <c r="AA64" i="3"/>
  <c r="X64" i="3"/>
  <c r="T64" i="3"/>
  <c r="AA61" i="3"/>
  <c r="X61" i="3"/>
  <c r="T61" i="3"/>
  <c r="AA59" i="3"/>
  <c r="X59" i="3"/>
  <c r="T59" i="3"/>
  <c r="AA49" i="3"/>
  <c r="X49" i="3"/>
  <c r="T49" i="3"/>
  <c r="AA45" i="3"/>
  <c r="X45" i="3"/>
  <c r="T45" i="3"/>
  <c r="AA42" i="3"/>
  <c r="X42" i="3"/>
  <c r="T42" i="3"/>
  <c r="AA39" i="3"/>
  <c r="X39" i="3"/>
  <c r="T39" i="3"/>
  <c r="AA35" i="3"/>
  <c r="X35" i="3"/>
  <c r="T35" i="3"/>
  <c r="AA33" i="3"/>
  <c r="X33" i="3"/>
  <c r="T33" i="3"/>
  <c r="AA24" i="3"/>
  <c r="X24" i="3"/>
  <c r="T24" i="3"/>
  <c r="AA22" i="3"/>
  <c r="X22" i="3"/>
  <c r="T22" i="3"/>
  <c r="AA15" i="3"/>
  <c r="X15" i="3"/>
  <c r="T15" i="3"/>
  <c r="AA12" i="3"/>
  <c r="X12" i="3"/>
  <c r="T12" i="3"/>
  <c r="R12" i="7" l="1"/>
  <c r="Q14" i="18" l="1"/>
  <c r="Q26" i="17"/>
  <c r="Q14" i="10"/>
  <c r="Q11" i="13"/>
  <c r="O13" i="3"/>
  <c r="O15" i="3" s="1"/>
  <c r="P8" i="23" l="1"/>
  <c r="AA160" i="23" l="1"/>
  <c r="X160" i="23"/>
  <c r="T160" i="23"/>
  <c r="AA158" i="23"/>
  <c r="X158" i="23"/>
  <c r="T158" i="23"/>
  <c r="AA156" i="23"/>
  <c r="X156" i="23"/>
  <c r="T156" i="23"/>
  <c r="AA154" i="23"/>
  <c r="X154" i="23"/>
  <c r="T154" i="23"/>
  <c r="AA152" i="23"/>
  <c r="X152" i="23"/>
  <c r="T152" i="23"/>
  <c r="AA149" i="23"/>
  <c r="X149" i="23"/>
  <c r="T149" i="23"/>
  <c r="AA139" i="23"/>
  <c r="X139" i="23"/>
  <c r="T139" i="23"/>
  <c r="O159" i="23"/>
  <c r="O160" i="23" s="1"/>
  <c r="O157" i="23"/>
  <c r="O158" i="23" s="1"/>
  <c r="O155" i="23"/>
  <c r="O153" i="23"/>
  <c r="O154" i="23" s="1"/>
  <c r="O151" i="23"/>
  <c r="O150" i="23"/>
  <c r="O146" i="23"/>
  <c r="O147" i="23"/>
  <c r="O148" i="23"/>
  <c r="O145" i="23"/>
  <c r="O140" i="23"/>
  <c r="O106" i="23"/>
  <c r="O77" i="23"/>
  <c r="O48" i="23"/>
  <c r="O37" i="23"/>
  <c r="O8" i="23"/>
  <c r="X12" i="42"/>
  <c r="U12" i="42"/>
  <c r="Q12" i="42"/>
  <c r="X10" i="42"/>
  <c r="X13" i="42" s="1"/>
  <c r="H21" i="26" s="1"/>
  <c r="U10" i="42"/>
  <c r="Q10" i="42"/>
  <c r="L11" i="42"/>
  <c r="L12" i="42" s="1"/>
  <c r="L9" i="42"/>
  <c r="X10" i="40"/>
  <c r="U10" i="40"/>
  <c r="Q10" i="40"/>
  <c r="X12" i="40"/>
  <c r="U12" i="40"/>
  <c r="Q12" i="40"/>
  <c r="L11" i="40"/>
  <c r="L12" i="40" s="1"/>
  <c r="L9" i="40"/>
  <c r="L8" i="40"/>
  <c r="X12" i="39"/>
  <c r="U12" i="39"/>
  <c r="Q12" i="39"/>
  <c r="X10" i="39"/>
  <c r="U10" i="39"/>
  <c r="Q10" i="39"/>
  <c r="L11" i="39"/>
  <c r="L12" i="39" s="1"/>
  <c r="L9" i="39"/>
  <c r="L8" i="39"/>
  <c r="L10" i="39" s="1"/>
  <c r="X13" i="38"/>
  <c r="U13" i="38"/>
  <c r="Q13" i="38"/>
  <c r="Q14" i="38" s="1"/>
  <c r="D22" i="26" s="1"/>
  <c r="L9" i="38"/>
  <c r="L10" i="38"/>
  <c r="L11" i="38"/>
  <c r="L12" i="38"/>
  <c r="L8" i="38"/>
  <c r="Y12" i="7"/>
  <c r="V12" i="7"/>
  <c r="Y31" i="7"/>
  <c r="R31" i="7"/>
  <c r="Y171" i="7"/>
  <c r="V171" i="7"/>
  <c r="R171" i="7"/>
  <c r="M170" i="7"/>
  <c r="M169" i="7"/>
  <c r="M168" i="7"/>
  <c r="M167" i="7"/>
  <c r="M164" i="7"/>
  <c r="M163" i="7"/>
  <c r="M123" i="7"/>
  <c r="M100" i="7"/>
  <c r="M99" i="7"/>
  <c r="M98" i="7"/>
  <c r="M97" i="7"/>
  <c r="M96" i="7"/>
  <c r="M95" i="7"/>
  <c r="M94" i="7"/>
  <c r="M93" i="7"/>
  <c r="M92" i="7"/>
  <c r="M80" i="7"/>
  <c r="M68" i="7"/>
  <c r="M56" i="7"/>
  <c r="M44" i="7"/>
  <c r="M32" i="7"/>
  <c r="M30" i="7"/>
  <c r="M29" i="7"/>
  <c r="M8" i="7"/>
  <c r="M12" i="7" s="1"/>
  <c r="U13" i="39" l="1"/>
  <c r="F23" i="26" s="1"/>
  <c r="L10" i="40"/>
  <c r="L13" i="40" s="1"/>
  <c r="C24" i="26" s="1"/>
  <c r="Q13" i="42"/>
  <c r="D21" i="26" s="1"/>
  <c r="U13" i="42"/>
  <c r="F21" i="26" s="1"/>
  <c r="L13" i="38"/>
  <c r="M171" i="7"/>
  <c r="L13" i="39"/>
  <c r="C23" i="26" s="1"/>
  <c r="G23" i="26" s="1"/>
  <c r="X13" i="39"/>
  <c r="H23" i="26" s="1"/>
  <c r="X13" i="40"/>
  <c r="H24" i="26" s="1"/>
  <c r="I24" i="26" s="1"/>
  <c r="O152" i="23"/>
  <c r="Q13" i="39"/>
  <c r="D23" i="26" s="1"/>
  <c r="E23" i="26" s="1"/>
  <c r="U13" i="40"/>
  <c r="F24" i="26" s="1"/>
  <c r="G24" i="26" s="1"/>
  <c r="O149" i="23"/>
  <c r="T161" i="23"/>
  <c r="X161" i="23"/>
  <c r="AA161" i="23"/>
  <c r="Q13" i="40"/>
  <c r="D24" i="26" s="1"/>
  <c r="E24" i="26" s="1"/>
  <c r="Y172" i="7"/>
  <c r="V172" i="7"/>
  <c r="R172" i="7"/>
  <c r="M13" i="7"/>
  <c r="M31" i="7" s="1"/>
  <c r="Z80" i="35"/>
  <c r="W80" i="35"/>
  <c r="S80" i="35"/>
  <c r="Z61" i="35"/>
  <c r="W61" i="35"/>
  <c r="S61" i="35"/>
  <c r="I23" i="26" l="1"/>
  <c r="M172" i="7"/>
  <c r="W81" i="35"/>
  <c r="S81" i="35"/>
  <c r="Z81" i="35"/>
  <c r="N65" i="35"/>
  <c r="N79" i="35"/>
  <c r="N78" i="35"/>
  <c r="N77" i="35"/>
  <c r="N74" i="35"/>
  <c r="N73" i="35"/>
  <c r="N71" i="35"/>
  <c r="N64" i="35"/>
  <c r="N63" i="35"/>
  <c r="N62" i="35"/>
  <c r="N46" i="35"/>
  <c r="N10" i="35"/>
  <c r="N11" i="35"/>
  <c r="N14" i="35"/>
  <c r="N15" i="35"/>
  <c r="N16" i="35"/>
  <c r="N17" i="35"/>
  <c r="N18" i="35"/>
  <c r="N19" i="35"/>
  <c r="N20" i="35"/>
  <c r="N21" i="35"/>
  <c r="N22" i="35"/>
  <c r="N23" i="35"/>
  <c r="N24" i="35"/>
  <c r="N25" i="35"/>
  <c r="N26" i="35"/>
  <c r="N27" i="35"/>
  <c r="N28" i="35"/>
  <c r="N29" i="35"/>
  <c r="N30" i="35"/>
  <c r="N31" i="35"/>
  <c r="N32" i="35"/>
  <c r="N33" i="35"/>
  <c r="N34" i="35"/>
  <c r="N35" i="35"/>
  <c r="N36" i="35"/>
  <c r="N37" i="35"/>
  <c r="N38" i="35"/>
  <c r="N39" i="35"/>
  <c r="N40" i="35"/>
  <c r="N41" i="35"/>
  <c r="N42" i="35"/>
  <c r="N43" i="35"/>
  <c r="N44" i="35"/>
  <c r="N8" i="35"/>
  <c r="X9" i="34"/>
  <c r="U9" i="34"/>
  <c r="X11" i="34"/>
  <c r="U11" i="34"/>
  <c r="X13" i="34"/>
  <c r="U13" i="34"/>
  <c r="X15" i="34"/>
  <c r="U15" i="34"/>
  <c r="X17" i="34"/>
  <c r="U17" i="34"/>
  <c r="X19" i="34"/>
  <c r="U19" i="34"/>
  <c r="X21" i="34"/>
  <c r="U21" i="34"/>
  <c r="X23" i="34"/>
  <c r="U23" i="34"/>
  <c r="X25" i="34"/>
  <c r="U25" i="34"/>
  <c r="X27" i="34"/>
  <c r="U27" i="34"/>
  <c r="X29" i="34"/>
  <c r="U29" i="34"/>
  <c r="U32" i="34"/>
  <c r="X34" i="34"/>
  <c r="U34" i="34"/>
  <c r="Q34" i="34"/>
  <c r="Q32" i="34"/>
  <c r="Q29" i="34"/>
  <c r="Q27" i="34"/>
  <c r="Q25" i="34"/>
  <c r="N45" i="35" l="1"/>
  <c r="U35" i="34"/>
  <c r="N80" i="35"/>
  <c r="Q23" i="34"/>
  <c r="Q21" i="34"/>
  <c r="Q19" i="34"/>
  <c r="Q17" i="34"/>
  <c r="Q15" i="34"/>
  <c r="Q13" i="34"/>
  <c r="Q11" i="34"/>
  <c r="Q9" i="34"/>
  <c r="L33" i="34"/>
  <c r="L34" i="34" s="1"/>
  <c r="L31" i="34"/>
  <c r="L32" i="34" s="1"/>
  <c r="L30" i="34"/>
  <c r="L28" i="34"/>
  <c r="L29" i="34" s="1"/>
  <c r="L26" i="34"/>
  <c r="L27" i="34" s="1"/>
  <c r="L24" i="34"/>
  <c r="L25" i="34" s="1"/>
  <c r="L22" i="34"/>
  <c r="L23" i="34" s="1"/>
  <c r="L20" i="34"/>
  <c r="L21" i="34" s="1"/>
  <c r="L18" i="34"/>
  <c r="L19" i="34" s="1"/>
  <c r="L16" i="34"/>
  <c r="L17" i="34" s="1"/>
  <c r="L14" i="34"/>
  <c r="L15" i="34" s="1"/>
  <c r="L12" i="34"/>
  <c r="L13" i="34" s="1"/>
  <c r="L10" i="34"/>
  <c r="L11" i="34" s="1"/>
  <c r="L8" i="34"/>
  <c r="L9" i="34" s="1"/>
  <c r="X9" i="33"/>
  <c r="U9" i="33"/>
  <c r="X11" i="33"/>
  <c r="U11" i="33"/>
  <c r="X37" i="33"/>
  <c r="U37" i="33"/>
  <c r="U41" i="33"/>
  <c r="X43" i="33"/>
  <c r="U43" i="33"/>
  <c r="X45" i="33"/>
  <c r="U45" i="33"/>
  <c r="X47" i="33"/>
  <c r="U47" i="33"/>
  <c r="X49" i="33"/>
  <c r="U49" i="33"/>
  <c r="X52" i="33"/>
  <c r="U52" i="33"/>
  <c r="X54" i="33"/>
  <c r="U54" i="33"/>
  <c r="Q54" i="33"/>
  <c r="Q52" i="33"/>
  <c r="Q49" i="33"/>
  <c r="Q47" i="33"/>
  <c r="Q45" i="33"/>
  <c r="Q43" i="33"/>
  <c r="Q41" i="33"/>
  <c r="Q37" i="33"/>
  <c r="Q11" i="33"/>
  <c r="Q9" i="33"/>
  <c r="L35" i="34" l="1"/>
  <c r="Q55" i="33"/>
  <c r="U55" i="33"/>
  <c r="Q35" i="34"/>
  <c r="X32" i="34"/>
  <c r="X35" i="34" s="1"/>
  <c r="X40" i="33"/>
  <c r="X41" i="33" s="1"/>
  <c r="X55" i="33" s="1"/>
  <c r="L53" i="33"/>
  <c r="L54" i="33" s="1"/>
  <c r="L51" i="33"/>
  <c r="L50" i="33"/>
  <c r="L48" i="33"/>
  <c r="L49" i="33" s="1"/>
  <c r="L46" i="33"/>
  <c r="L44" i="33"/>
  <c r="L42" i="33"/>
  <c r="L43" i="33" s="1"/>
  <c r="L40" i="33"/>
  <c r="L39" i="33"/>
  <c r="L38" i="33"/>
  <c r="L36" i="33"/>
  <c r="L35" i="33"/>
  <c r="L34" i="33"/>
  <c r="L33" i="33"/>
  <c r="L32" i="33"/>
  <c r="L31" i="33"/>
  <c r="L30" i="33"/>
  <c r="L29" i="33"/>
  <c r="L28" i="33"/>
  <c r="L27" i="33"/>
  <c r="L26" i="33"/>
  <c r="L25" i="33"/>
  <c r="L24" i="33"/>
  <c r="L23" i="33"/>
  <c r="L22" i="33"/>
  <c r="L21" i="33"/>
  <c r="L20" i="33"/>
  <c r="L19" i="33"/>
  <c r="L18" i="33"/>
  <c r="L17" i="33"/>
  <c r="L16" i="33"/>
  <c r="L15" i="33"/>
  <c r="L14" i="33"/>
  <c r="L13" i="33"/>
  <c r="L12" i="33"/>
  <c r="L10" i="33"/>
  <c r="L11" i="33" s="1"/>
  <c r="L8" i="33"/>
  <c r="L9" i="33" s="1"/>
  <c r="X11" i="37"/>
  <c r="U11" i="37"/>
  <c r="Q11" i="37"/>
  <c r="L10" i="37"/>
  <c r="L11" i="37" s="1"/>
  <c r="L8" i="37"/>
  <c r="X14" i="25"/>
  <c r="U14" i="25"/>
  <c r="Q14" i="25"/>
  <c r="L11" i="25"/>
  <c r="L13" i="25"/>
  <c r="L8" i="25"/>
  <c r="X34" i="17"/>
  <c r="U34" i="17"/>
  <c r="Q34" i="17"/>
  <c r="L27" i="17"/>
  <c r="L33" i="17"/>
  <c r="L32" i="17"/>
  <c r="L31" i="17"/>
  <c r="L30" i="17"/>
  <c r="L29" i="17"/>
  <c r="L28" i="17"/>
  <c r="L8" i="17"/>
  <c r="X37" i="12"/>
  <c r="U37" i="12"/>
  <c r="Q37" i="12"/>
  <c r="X35" i="12"/>
  <c r="U35" i="12"/>
  <c r="Q35" i="12"/>
  <c r="X29" i="12"/>
  <c r="U29" i="12"/>
  <c r="Q29" i="12"/>
  <c r="X27" i="12"/>
  <c r="U27" i="12"/>
  <c r="Q27" i="12"/>
  <c r="X22" i="12"/>
  <c r="U22" i="12"/>
  <c r="Q22" i="12"/>
  <c r="X20" i="12"/>
  <c r="U20" i="12"/>
  <c r="Q20" i="12"/>
  <c r="L36" i="12"/>
  <c r="L37" i="12" s="1"/>
  <c r="L34" i="12"/>
  <c r="L33" i="12"/>
  <c r="L32" i="12"/>
  <c r="L31" i="12"/>
  <c r="L30" i="12"/>
  <c r="L28" i="12"/>
  <c r="L29" i="12" s="1"/>
  <c r="L26" i="12"/>
  <c r="L25" i="12"/>
  <c r="L24" i="12"/>
  <c r="L23" i="12"/>
  <c r="L21" i="12"/>
  <c r="L22" i="12" s="1"/>
  <c r="L19" i="12"/>
  <c r="L20" i="12" s="1"/>
  <c r="L17" i="12"/>
  <c r="L16" i="12"/>
  <c r="L13" i="12"/>
  <c r="L8" i="12"/>
  <c r="Z23" i="6"/>
  <c r="W23" i="6"/>
  <c r="S23" i="6"/>
  <c r="Z20" i="6"/>
  <c r="W20" i="6"/>
  <c r="S20" i="6"/>
  <c r="Z18" i="6"/>
  <c r="W18" i="6"/>
  <c r="S18" i="6"/>
  <c r="Z15" i="6"/>
  <c r="W15" i="6"/>
  <c r="S15" i="6"/>
  <c r="Z13" i="6"/>
  <c r="W13" i="6"/>
  <c r="S13" i="6"/>
  <c r="S11" i="6"/>
  <c r="S9" i="6"/>
  <c r="Z11" i="6"/>
  <c r="W11" i="6"/>
  <c r="Z9" i="6"/>
  <c r="W9" i="6"/>
  <c r="N22" i="6"/>
  <c r="N21" i="6"/>
  <c r="N19" i="6"/>
  <c r="N20" i="6" s="1"/>
  <c r="N17" i="6"/>
  <c r="N16" i="6"/>
  <c r="N14" i="6"/>
  <c r="N15" i="6" s="1"/>
  <c r="N12" i="6"/>
  <c r="N13" i="6" s="1"/>
  <c r="N10" i="6"/>
  <c r="N11" i="6" s="1"/>
  <c r="Z12" i="4"/>
  <c r="W12" i="4"/>
  <c r="S12" i="4"/>
  <c r="N9" i="4"/>
  <c r="N10" i="4"/>
  <c r="N11" i="4"/>
  <c r="N8" i="4"/>
  <c r="L51" i="13"/>
  <c r="L52" i="13" s="1"/>
  <c r="L33" i="13"/>
  <c r="L12" i="13"/>
  <c r="L8" i="13"/>
  <c r="X52" i="13"/>
  <c r="U52" i="13"/>
  <c r="Q52" i="13"/>
  <c r="L35" i="9"/>
  <c r="L34" i="9"/>
  <c r="L33" i="9"/>
  <c r="L32" i="9"/>
  <c r="L31" i="9"/>
  <c r="L30" i="9"/>
  <c r="L29" i="9"/>
  <c r="L28" i="9"/>
  <c r="L27" i="9"/>
  <c r="L26" i="9"/>
  <c r="L24" i="9"/>
  <c r="L23" i="9"/>
  <c r="L22" i="9"/>
  <c r="L21" i="9"/>
  <c r="L20" i="9"/>
  <c r="L19" i="9"/>
  <c r="L18" i="9"/>
  <c r="L17" i="9"/>
  <c r="L16" i="9"/>
  <c r="L15" i="9"/>
  <c r="L14" i="9"/>
  <c r="L13" i="9"/>
  <c r="L12" i="9"/>
  <c r="L9" i="9"/>
  <c r="L10" i="9"/>
  <c r="L8" i="9"/>
  <c r="X36" i="9"/>
  <c r="U36" i="9"/>
  <c r="Q36" i="9"/>
  <c r="X25" i="9"/>
  <c r="U25" i="9"/>
  <c r="Q25" i="9"/>
  <c r="O40" i="5"/>
  <c r="O45" i="5" s="1"/>
  <c r="O40" i="3"/>
  <c r="O41" i="3"/>
  <c r="O43" i="3"/>
  <c r="O44" i="3"/>
  <c r="O47" i="3"/>
  <c r="O48" i="3"/>
  <c r="O50" i="3"/>
  <c r="O51" i="3"/>
  <c r="O52" i="3"/>
  <c r="O53" i="3"/>
  <c r="O54" i="3"/>
  <c r="O55" i="3"/>
  <c r="O56" i="3"/>
  <c r="O57" i="3"/>
  <c r="O58" i="3"/>
  <c r="O60" i="3"/>
  <c r="O61" i="3" s="1"/>
  <c r="O62" i="3"/>
  <c r="O63" i="3"/>
  <c r="O66" i="3"/>
  <c r="O67" i="3"/>
  <c r="O69" i="3"/>
  <c r="O70" i="3" s="1"/>
  <c r="O38" i="3"/>
  <c r="O37" i="3"/>
  <c r="O34" i="3"/>
  <c r="O35" i="3" s="1"/>
  <c r="O32" i="3"/>
  <c r="O31" i="3"/>
  <c r="O30" i="3"/>
  <c r="O29" i="3"/>
  <c r="O28" i="3"/>
  <c r="O27" i="3"/>
  <c r="O26" i="3"/>
  <c r="O25" i="3"/>
  <c r="O23" i="3"/>
  <c r="O16" i="3"/>
  <c r="O8" i="3"/>
  <c r="L27" i="12" l="1"/>
  <c r="L18" i="12"/>
  <c r="O45" i="3"/>
  <c r="O64" i="3"/>
  <c r="O42" i="3"/>
  <c r="N18" i="6"/>
  <c r="O68" i="3"/>
  <c r="N23" i="6"/>
  <c r="L34" i="17"/>
  <c r="O59" i="3"/>
  <c r="N12" i="4"/>
  <c r="N13" i="4" s="1"/>
  <c r="L35" i="12"/>
  <c r="L38" i="12" s="1"/>
  <c r="O49" i="3"/>
  <c r="L36" i="9"/>
  <c r="L25" i="9"/>
  <c r="Z24" i="6"/>
  <c r="W24" i="6"/>
  <c r="O39" i="3"/>
  <c r="L52" i="33"/>
  <c r="L37" i="33"/>
  <c r="L41" i="33"/>
  <c r="S24" i="6"/>
  <c r="J135" i="23"/>
  <c r="O135" i="23" s="1"/>
  <c r="O139" i="23" s="1"/>
  <c r="N13" i="7" l="1"/>
  <c r="N32" i="7"/>
  <c r="L8" i="42" l="1"/>
  <c r="L10" i="42" s="1"/>
  <c r="L13" i="42" s="1"/>
  <c r="C21" i="26" s="1"/>
  <c r="E21" i="26" l="1"/>
  <c r="I21" i="26"/>
  <c r="G21" i="26"/>
  <c r="R13" i="42"/>
  <c r="R13" i="40"/>
  <c r="R13" i="39"/>
  <c r="M16" i="34" l="1"/>
  <c r="M14" i="34"/>
  <c r="M8" i="34"/>
  <c r="M20" i="34"/>
  <c r="M18" i="34"/>
  <c r="M42" i="33"/>
  <c r="M12" i="33" l="1"/>
  <c r="M8" i="33"/>
  <c r="M38" i="33"/>
  <c r="M46" i="33"/>
  <c r="M44" i="33"/>
  <c r="M10" i="33"/>
  <c r="P150" i="23"/>
  <c r="P140" i="23"/>
  <c r="N8" i="7"/>
  <c r="O62" i="35"/>
  <c r="O46" i="35"/>
  <c r="O8" i="35"/>
  <c r="M8" i="25"/>
  <c r="M8" i="18"/>
  <c r="M8" i="16"/>
  <c r="X14" i="38"/>
  <c r="H22" i="26" s="1"/>
  <c r="U14" i="38"/>
  <c r="F22" i="26" s="1"/>
  <c r="L14" i="38"/>
  <c r="C22" i="26" s="1"/>
  <c r="E22" i="26" s="1"/>
  <c r="O8" i="6"/>
  <c r="F8" i="6"/>
  <c r="N8" i="6" s="1"/>
  <c r="N9" i="6" s="1"/>
  <c r="N24" i="6" s="1"/>
  <c r="O8" i="4"/>
  <c r="G22" i="26" l="1"/>
  <c r="I22" i="26"/>
  <c r="R14" i="38"/>
  <c r="N8" i="5"/>
  <c r="Q44" i="14" l="1"/>
  <c r="U44" i="14"/>
  <c r="X44" i="14"/>
  <c r="L43" i="14"/>
  <c r="L42" i="14"/>
  <c r="L41" i="14"/>
  <c r="L44" i="14" l="1"/>
  <c r="U40" i="14"/>
  <c r="U45" i="14" s="1"/>
  <c r="L45" i="33" l="1"/>
  <c r="L47" i="33"/>
  <c r="X17" i="32"/>
  <c r="U17" i="32"/>
  <c r="Q17" i="32"/>
  <c r="X14" i="18"/>
  <c r="U14" i="18"/>
  <c r="X35" i="17"/>
  <c r="U26" i="17"/>
  <c r="U35" i="17" s="1"/>
  <c r="Q35" i="17"/>
  <c r="X18" i="12"/>
  <c r="X38" i="12" s="1"/>
  <c r="U18" i="12"/>
  <c r="U38" i="12" s="1"/>
  <c r="Q18" i="12"/>
  <c r="Q38" i="12" s="1"/>
  <c r="X14" i="10"/>
  <c r="U14" i="10"/>
  <c r="X14" i="8"/>
  <c r="X15" i="8" s="1"/>
  <c r="U14" i="8"/>
  <c r="U15" i="8" s="1"/>
  <c r="Q14" i="8"/>
  <c r="Q15" i="8" s="1"/>
  <c r="X17" i="1"/>
  <c r="U17" i="1"/>
  <c r="Q17" i="1"/>
  <c r="X40" i="14"/>
  <c r="X45" i="14" s="1"/>
  <c r="Q40" i="14"/>
  <c r="Q45" i="14" s="1"/>
  <c r="X50" i="13"/>
  <c r="X32" i="13"/>
  <c r="U32" i="13"/>
  <c r="Q32" i="13"/>
  <c r="X10" i="11"/>
  <c r="X15" i="11"/>
  <c r="U10" i="11"/>
  <c r="U15" i="11"/>
  <c r="Q10" i="11"/>
  <c r="Q15" i="11"/>
  <c r="AA45" i="5"/>
  <c r="X45" i="5"/>
  <c r="T45" i="5"/>
  <c r="AA39" i="5"/>
  <c r="X39" i="5"/>
  <c r="T39" i="5"/>
  <c r="O22" i="3"/>
  <c r="L55" i="33" l="1"/>
  <c r="X16" i="11"/>
  <c r="T46" i="5"/>
  <c r="AA46" i="5"/>
  <c r="X46" i="5"/>
  <c r="U16" i="11"/>
  <c r="Q16" i="11"/>
  <c r="U53" i="13"/>
  <c r="Q53" i="13"/>
  <c r="X53" i="13"/>
  <c r="P153" i="23"/>
  <c r="L13" i="18"/>
  <c r="L12" i="18"/>
  <c r="L11" i="18"/>
  <c r="L8" i="18"/>
  <c r="L50" i="13"/>
  <c r="L32" i="13"/>
  <c r="L16" i="1"/>
  <c r="L15" i="1"/>
  <c r="L8" i="1"/>
  <c r="L17" i="1" l="1"/>
  <c r="L14" i="18"/>
  <c r="O24" i="3"/>
  <c r="P23" i="3" s="1"/>
  <c r="L18" i="1"/>
  <c r="M8" i="1"/>
  <c r="X11" i="9"/>
  <c r="X37" i="9" s="1"/>
  <c r="U11" i="9"/>
  <c r="U37" i="9" s="1"/>
  <c r="Q11" i="9"/>
  <c r="Q37" i="9" s="1"/>
  <c r="AA71" i="3" l="1"/>
  <c r="X71" i="3"/>
  <c r="H16" i="26"/>
  <c r="F16" i="26"/>
  <c r="D16" i="26"/>
  <c r="X9" i="36"/>
  <c r="X10" i="36" s="1"/>
  <c r="H37" i="26" s="1"/>
  <c r="U9" i="36"/>
  <c r="U10" i="36" s="1"/>
  <c r="F37" i="26" s="1"/>
  <c r="Q9" i="36"/>
  <c r="Q10" i="36" s="1"/>
  <c r="D37" i="26" s="1"/>
  <c r="X18" i="32"/>
  <c r="H17" i="26" s="1"/>
  <c r="U18" i="32"/>
  <c r="F17" i="26" s="1"/>
  <c r="Q18" i="32"/>
  <c r="D17" i="26" s="1"/>
  <c r="X9" i="37"/>
  <c r="U9" i="37"/>
  <c r="Q9" i="37"/>
  <c r="X15" i="25"/>
  <c r="H33" i="26" s="1"/>
  <c r="U15" i="25"/>
  <c r="F33" i="26" s="1"/>
  <c r="Q15" i="25"/>
  <c r="D33" i="26" s="1"/>
  <c r="X15" i="18"/>
  <c r="H30" i="26" s="1"/>
  <c r="U15" i="18"/>
  <c r="F30" i="26" s="1"/>
  <c r="Q15" i="18"/>
  <c r="D30" i="26" s="1"/>
  <c r="H29" i="26"/>
  <c r="F29" i="26"/>
  <c r="D29" i="26"/>
  <c r="X18" i="16"/>
  <c r="H28" i="26" s="1"/>
  <c r="U18" i="16"/>
  <c r="F28" i="26" s="1"/>
  <c r="Q18" i="16"/>
  <c r="D28" i="26" s="1"/>
  <c r="F15" i="26"/>
  <c r="D15" i="26"/>
  <c r="H15" i="26"/>
  <c r="X15" i="10"/>
  <c r="H14" i="26" s="1"/>
  <c r="U15" i="10"/>
  <c r="F14" i="26" s="1"/>
  <c r="Q15" i="10"/>
  <c r="D14" i="26" s="1"/>
  <c r="H13" i="26"/>
  <c r="F13" i="26"/>
  <c r="D13" i="26"/>
  <c r="H12" i="26"/>
  <c r="F12" i="26"/>
  <c r="D12" i="26"/>
  <c r="Z13" i="4"/>
  <c r="H11" i="26" s="1"/>
  <c r="W13" i="4"/>
  <c r="F11" i="26" s="1"/>
  <c r="S13" i="4"/>
  <c r="D11" i="26" s="1"/>
  <c r="X18" i="1"/>
  <c r="H10" i="26" s="1"/>
  <c r="U18" i="1"/>
  <c r="F10" i="26" s="1"/>
  <c r="Q18" i="1"/>
  <c r="D10" i="26" s="1"/>
  <c r="H27" i="26"/>
  <c r="F27" i="26"/>
  <c r="D27" i="26"/>
  <c r="Q12" i="37" l="1"/>
  <c r="D32" i="26" s="1"/>
  <c r="U12" i="37"/>
  <c r="F32" i="26" s="1"/>
  <c r="X12" i="37"/>
  <c r="H32" i="26" s="1"/>
  <c r="H20" i="26"/>
  <c r="F20" i="26"/>
  <c r="D20" i="26"/>
  <c r="D36" i="26"/>
  <c r="F19" i="26"/>
  <c r="H19" i="26"/>
  <c r="H36" i="26"/>
  <c r="F36" i="26"/>
  <c r="D19" i="26"/>
  <c r="D25" i="26"/>
  <c r="H18" i="26"/>
  <c r="F18" i="26"/>
  <c r="D18" i="26"/>
  <c r="F25" i="26" l="1"/>
  <c r="H25" i="26"/>
  <c r="D26" i="26"/>
  <c r="F26" i="26"/>
  <c r="H26" i="26"/>
  <c r="F34" i="26"/>
  <c r="D34" i="26" l="1"/>
  <c r="H34" i="26"/>
  <c r="H31" i="26"/>
  <c r="F31" i="26"/>
  <c r="D31" i="26"/>
  <c r="H35" i="26"/>
  <c r="H38" i="26" l="1"/>
  <c r="F35" i="26"/>
  <c r="F38" i="26" s="1"/>
  <c r="L11" i="13"/>
  <c r="L53" i="13" s="1"/>
  <c r="L9" i="37"/>
  <c r="L12" i="37" l="1"/>
  <c r="R12" i="37" s="1"/>
  <c r="O33" i="3"/>
  <c r="C26" i="26"/>
  <c r="L8" i="36"/>
  <c r="L9" i="36" s="1"/>
  <c r="L10" i="36" s="1"/>
  <c r="C37" i="26" s="1"/>
  <c r="N61" i="35"/>
  <c r="N81" i="35" s="1"/>
  <c r="L16" i="32"/>
  <c r="L8" i="32"/>
  <c r="L17" i="32" s="1"/>
  <c r="L18" i="32" s="1"/>
  <c r="C17" i="26" s="1"/>
  <c r="G26" i="26" l="1"/>
  <c r="I26" i="26"/>
  <c r="C32" i="26"/>
  <c r="C20" i="26"/>
  <c r="R18" i="32"/>
  <c r="R53" i="13"/>
  <c r="R10" i="36"/>
  <c r="O156" i="23"/>
  <c r="O161" i="23" s="1"/>
  <c r="L9" i="25"/>
  <c r="L14" i="25" s="1"/>
  <c r="L25" i="17"/>
  <c r="L24" i="17"/>
  <c r="L23" i="17"/>
  <c r="L12" i="17"/>
  <c r="L11" i="17"/>
  <c r="L10" i="17"/>
  <c r="L9" i="17"/>
  <c r="L16" i="16"/>
  <c r="L14" i="16"/>
  <c r="L13" i="16"/>
  <c r="L12" i="16"/>
  <c r="L10" i="16"/>
  <c r="L8" i="16"/>
  <c r="L39" i="14"/>
  <c r="L38" i="14"/>
  <c r="L10" i="14"/>
  <c r="L9" i="14"/>
  <c r="L8" i="14"/>
  <c r="L14" i="11"/>
  <c r="L11" i="11"/>
  <c r="L9" i="11"/>
  <c r="L8" i="11"/>
  <c r="L13" i="10"/>
  <c r="L8" i="10"/>
  <c r="L14" i="10" s="1"/>
  <c r="L11" i="9"/>
  <c r="L37" i="9" s="1"/>
  <c r="L9" i="8"/>
  <c r="L8" i="8"/>
  <c r="L14" i="8" s="1"/>
  <c r="L15" i="8" s="1"/>
  <c r="C12" i="26"/>
  <c r="O11" i="5"/>
  <c r="O36" i="5"/>
  <c r="O37" i="5"/>
  <c r="O38" i="5"/>
  <c r="O9" i="5"/>
  <c r="O8" i="5"/>
  <c r="O12" i="3"/>
  <c r="O71" i="3" s="1"/>
  <c r="L15" i="11" l="1"/>
  <c r="L17" i="16"/>
  <c r="L18" i="16" s="1"/>
  <c r="T71" i="3"/>
  <c r="D35" i="26" s="1"/>
  <c r="D38" i="26" s="1"/>
  <c r="L26" i="17"/>
  <c r="L35" i="17" s="1"/>
  <c r="C29" i="26" s="1"/>
  <c r="L10" i="11"/>
  <c r="R55" i="33"/>
  <c r="T13" i="4"/>
  <c r="L15" i="25"/>
  <c r="C31" i="26"/>
  <c r="O39" i="5"/>
  <c r="O46" i="5" s="1"/>
  <c r="L40" i="14"/>
  <c r="L45" i="14" s="1"/>
  <c r="C36" i="26"/>
  <c r="L15" i="18"/>
  <c r="C13" i="26"/>
  <c r="C35" i="26"/>
  <c r="T81" i="35"/>
  <c r="T24" i="6"/>
  <c r="C19" i="26"/>
  <c r="E19" i="26" s="1"/>
  <c r="R35" i="34"/>
  <c r="L15" i="10"/>
  <c r="C10" i="26"/>
  <c r="L16" i="11" l="1"/>
  <c r="C25" i="26" s="1"/>
  <c r="E25" i="26" s="1"/>
  <c r="U71" i="3"/>
  <c r="C11" i="26"/>
  <c r="C33" i="26"/>
  <c r="G33" i="26" s="1"/>
  <c r="R15" i="25"/>
  <c r="U46" i="5"/>
  <c r="C14" i="26"/>
  <c r="M8" i="10"/>
  <c r="C15" i="26"/>
  <c r="C30" i="26"/>
  <c r="I30" i="26" s="1"/>
  <c r="R15" i="18"/>
  <c r="R15" i="8"/>
  <c r="M8" i="8"/>
  <c r="C28" i="26"/>
  <c r="R18" i="16"/>
  <c r="C27" i="26"/>
  <c r="R45" i="14"/>
  <c r="R15" i="10"/>
  <c r="R38" i="12"/>
  <c r="R35" i="17"/>
  <c r="G19" i="26"/>
  <c r="I19" i="26"/>
  <c r="I20" i="26"/>
  <c r="E20" i="26"/>
  <c r="G20" i="26"/>
  <c r="R37" i="9"/>
  <c r="C18" i="26"/>
  <c r="S172" i="7"/>
  <c r="R16" i="11" l="1"/>
  <c r="G25" i="26"/>
  <c r="I25" i="26"/>
  <c r="C34" i="26"/>
  <c r="I34" i="26" s="1"/>
  <c r="U161" i="23"/>
  <c r="C16" i="26"/>
  <c r="I32" i="26"/>
  <c r="G29" i="26"/>
  <c r="E33" i="26"/>
  <c r="E36" i="26"/>
  <c r="G28" i="26"/>
  <c r="I15" i="26"/>
  <c r="E18" i="26"/>
  <c r="G17" i="26"/>
  <c r="E12" i="26"/>
  <c r="G10" i="26"/>
  <c r="G18" i="26"/>
  <c r="G13" i="26"/>
  <c r="I33" i="26"/>
  <c r="I36" i="26"/>
  <c r="I18" i="26"/>
  <c r="G36" i="26"/>
  <c r="G11" i="26"/>
  <c r="G14" i="26"/>
  <c r="I27" i="26"/>
  <c r="C38" i="26" l="1"/>
  <c r="E38" i="26" s="1"/>
  <c r="G16" i="26"/>
  <c r="E11" i="26"/>
  <c r="E26" i="26"/>
  <c r="G32" i="26"/>
  <c r="E32" i="26"/>
  <c r="I29" i="26"/>
  <c r="E29" i="26"/>
  <c r="E34" i="26"/>
  <c r="G34" i="26"/>
  <c r="E13" i="26"/>
  <c r="I28" i="26"/>
  <c r="E15" i="26"/>
  <c r="E28" i="26"/>
  <c r="I10" i="26"/>
  <c r="E16" i="26"/>
  <c r="G15" i="26"/>
  <c r="G12" i="26"/>
  <c r="I11" i="26"/>
  <c r="I17" i="26"/>
  <c r="E17" i="26"/>
  <c r="I16" i="26"/>
  <c r="I13" i="26"/>
  <c r="I12" i="26"/>
  <c r="G37" i="26"/>
  <c r="E37" i="26"/>
  <c r="I37" i="26"/>
  <c r="I14" i="26"/>
  <c r="E14" i="26"/>
  <c r="E27" i="26"/>
  <c r="G27" i="26"/>
  <c r="G38" i="26" l="1"/>
  <c r="E31" i="26"/>
  <c r="G31" i="26"/>
  <c r="I31" i="26"/>
  <c r="E30" i="26" l="1"/>
  <c r="G30" i="26"/>
  <c r="E35" i="26"/>
  <c r="I35" i="26"/>
  <c r="G35" i="26"/>
  <c r="I38" i="26" l="1"/>
  <c r="R18" i="1"/>
  <c r="E10"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DIANA MILENA SANABRIA CASTILLO</author>
  </authors>
  <commentList>
    <comment ref="B27" authorId="0" shapeId="0" xr:uid="{00000000-0006-0000-0E00-000001000000}">
      <text>
        <r>
          <rPr>
            <b/>
            <sz val="9"/>
            <color indexed="81"/>
            <rFont val="Tahoma"/>
            <family val="2"/>
          </rPr>
          <t>DIANA SANABRIA:</t>
        </r>
        <r>
          <rPr>
            <sz val="9"/>
            <color indexed="81"/>
            <rFont val="Tahoma"/>
            <family val="2"/>
          </rPr>
          <t xml:space="preserve">
El proyecto PRPOAI-251 abarcará la unificación de los 3 proyectos radicados por la Dirección de Interacción Universitaria, con los identificadores PRPOAI-246, PRPOAI-250 y PRPOAI-251. </t>
        </r>
      </text>
    </comment>
  </commentList>
</comments>
</file>

<file path=xl/sharedStrings.xml><?xml version="1.0" encoding="utf-8"?>
<sst xmlns="http://schemas.openxmlformats.org/spreadsheetml/2006/main" count="3009" uniqueCount="1569">
  <si>
    <t xml:space="preserve">No. DE PROYECTO </t>
  </si>
  <si>
    <t>NOMBRE DEL PROYECTO</t>
  </si>
  <si>
    <t>UNIDAD ADMINISTRATIVA RESPONSABLE</t>
  </si>
  <si>
    <t>VALOR TOTAL POR CUENTA</t>
  </si>
  <si>
    <t xml:space="preserve">VALOR PROYECTO </t>
  </si>
  <si>
    <t>ARCHIVO Y CORRESPONDENCIA</t>
  </si>
  <si>
    <t>AUTOEVALUACIÓN Y ACREDITACIÓN</t>
  </si>
  <si>
    <t>Sistema Integrado de Gestión - Universidad de Cundinamarca</t>
  </si>
  <si>
    <t>CALIDAD</t>
  </si>
  <si>
    <t>CENTRO DE ESTUDIOS AGROAMBIENTALES</t>
  </si>
  <si>
    <t>COMUNICACIONES</t>
  </si>
  <si>
    <t>Fortalecimiento de la identidad del graduado de la Ucundinamarca</t>
  </si>
  <si>
    <t xml:space="preserve">GRADUADOS </t>
  </si>
  <si>
    <t>INTERACCIÓN SOCIAL UNIVERSITARIA</t>
  </si>
  <si>
    <t xml:space="preserve">INTERNACIONALIZACIÓN </t>
  </si>
  <si>
    <t>101</t>
  </si>
  <si>
    <t>SISTEMAS Y TECNOLOGÍA</t>
  </si>
  <si>
    <t>Desarrollo y Capacitacion de Personal Administrativo</t>
  </si>
  <si>
    <t xml:space="preserve">TALENTO HUMANO </t>
  </si>
  <si>
    <t>102</t>
  </si>
  <si>
    <t>PRODUCTOS METÁLICOS ELABORADOS (EXCEPTO MAQUINARIA Y EQUIPO)</t>
  </si>
  <si>
    <t>n. de certificación BP</t>
  </si>
  <si>
    <t>n. de cdp</t>
  </si>
  <si>
    <t>fecha cdp</t>
  </si>
  <si>
    <t>valor CDP</t>
  </si>
  <si>
    <t>RP numero</t>
  </si>
  <si>
    <t>fecha RP</t>
  </si>
  <si>
    <t>valor rp</t>
  </si>
  <si>
    <t>concepto descripción a contratar/ destino de la inversión</t>
  </si>
  <si>
    <t>TOTAL</t>
  </si>
  <si>
    <t>CUENTA PRESUPUESTAL /RUBRO</t>
  </si>
  <si>
    <t>valor $$</t>
  </si>
  <si>
    <t>49</t>
  </si>
  <si>
    <t>13</t>
  </si>
  <si>
    <t>11</t>
  </si>
  <si>
    <t>48</t>
  </si>
  <si>
    <t>58</t>
  </si>
  <si>
    <t>93</t>
  </si>
  <si>
    <t>16</t>
  </si>
  <si>
    <t>56</t>
  </si>
  <si>
    <t>84</t>
  </si>
  <si>
    <t>92</t>
  </si>
  <si>
    <t>95</t>
  </si>
  <si>
    <t>98</t>
  </si>
  <si>
    <t>99</t>
  </si>
  <si>
    <t>100</t>
  </si>
  <si>
    <t>36</t>
  </si>
  <si>
    <t>37</t>
  </si>
  <si>
    <t>39</t>
  </si>
  <si>
    <t>40</t>
  </si>
  <si>
    <t>43</t>
  </si>
  <si>
    <t>46</t>
  </si>
  <si>
    <t>17</t>
  </si>
  <si>
    <t>59</t>
  </si>
  <si>
    <t>15</t>
  </si>
  <si>
    <t>68</t>
  </si>
  <si>
    <t>69</t>
  </si>
  <si>
    <t>70</t>
  </si>
  <si>
    <t>62</t>
  </si>
  <si>
    <t>63</t>
  </si>
  <si>
    <t>51</t>
  </si>
  <si>
    <t>57</t>
  </si>
  <si>
    <t>PORCENTAJE DE AVANCE</t>
  </si>
  <si>
    <t>82</t>
  </si>
  <si>
    <t>83</t>
  </si>
  <si>
    <t>Fecha BP</t>
  </si>
  <si>
    <t>DEPENDENCIA</t>
  </si>
  <si>
    <t>VALOR TOTAL ASIGNADO</t>
  </si>
  <si>
    <t>VALOR EJECUTADO BANCO DE PROYECTOS</t>
  </si>
  <si>
    <t>VALOR EN CDPS</t>
  </si>
  <si>
    <t>PORCENTAJE DE AVANCE EN CDPS</t>
  </si>
  <si>
    <t>PORCENTAJE DE AVANCE EN RPS</t>
  </si>
  <si>
    <t>UNIDAD DE APOYO ACADÉMICO</t>
  </si>
  <si>
    <t>BIENES Y SERVICIOS</t>
  </si>
  <si>
    <t>DESARROLLO ACADÉMICO</t>
  </si>
  <si>
    <t>EDUCACIÓN VIRTUAL Y A DISTANCIA</t>
  </si>
  <si>
    <t xml:space="preserve">ESCUELA DE FORMACIÓN Y APRENDIZAJE DOCENTE EFAD </t>
  </si>
  <si>
    <t>POSGRADOS</t>
  </si>
  <si>
    <t>TOTALES</t>
  </si>
  <si>
    <t>VALOR EN RPS</t>
  </si>
  <si>
    <t>SECCIONAL GIRARDOT</t>
  </si>
  <si>
    <t>GIRARDOT</t>
  </si>
  <si>
    <t>PLANEACIÓN INSTITUCIONAL</t>
  </si>
  <si>
    <t xml:space="preserve">SISTEMA GESTIÓN AMBIENTAL </t>
  </si>
  <si>
    <t>SISTEMA GESTION CALIDAD</t>
  </si>
  <si>
    <t>MACROPROCESO ESTRATÉGICO</t>
  </si>
  <si>
    <t>CÓDIGO: EPIr054</t>
  </si>
  <si>
    <t xml:space="preserve">PROCESO GESTIÓN PLANEACIÓN INSTITUCIONAL </t>
  </si>
  <si>
    <t>VERSIÓN: 1</t>
  </si>
  <si>
    <t xml:space="preserve">SEGUIMIENTO PROYECTOS DE INVERSIÓN </t>
  </si>
  <si>
    <t>VIGENCIA: 2021-09-14</t>
  </si>
  <si>
    <t>PÁGINA: 1 de 1</t>
  </si>
  <si>
    <t>13.</t>
  </si>
  <si>
    <t>PRPOAI-195</t>
  </si>
  <si>
    <t>Proyecto de implementación y certificación del Sistema de Gestión Ambiental  ISO 14001:2015_UCundinamarca en equilibrio con la naturaleza_Fase 4</t>
  </si>
  <si>
    <t>AMBIENTAL</t>
  </si>
  <si>
    <t>ASIGNACIÓN INICIAL ACUERDO No. 026 DE 2021</t>
  </si>
  <si>
    <t>ACUERDO N. 001 - RB ADICIÓN PFI-PFC2021</t>
  </si>
  <si>
    <t>CREDITOS</t>
  </si>
  <si>
    <t>CONTRACREDITOS</t>
  </si>
  <si>
    <t>OTROS SERVICIOS PROFESIONALES, CIENTÍFICOS Y TÉCNICOS - SERVICIOS DE CONSULTORÍA EN ADMINISTRACIÓN Y SERVICIOS DE GESTIÓN; SERVICIOS DE TECNOLOGÍA DE LA INFORMACIÓN</t>
  </si>
  <si>
    <t>SERVICIOS DE ALCANTARILLADO, RECOLECCIÓN, TRATAMIENTO Y DISPOSICIÓN DE DESECHOS Y OTROS SERVICIOS DE SANEAMIENTO AMBIENTAL</t>
  </si>
  <si>
    <t>DISTINTAS A MEMBRESIAS</t>
  </si>
  <si>
    <t>RUBRO</t>
  </si>
  <si>
    <t>PRPOAI-146</t>
  </si>
  <si>
    <t>Adquisición  de publicaciones seriadas para las bibliotecas de la Universidad de Cundinamarca en su Sede, seccionales y extensiones.</t>
  </si>
  <si>
    <t>SERVICIOS DE TELECOMUNICACIONES, TRANSMISIÓN Y SUMINISTRO DE INFORMACIÓN</t>
  </si>
  <si>
    <t>PRPOAI-148</t>
  </si>
  <si>
    <t>Adquisición sistemas de gestión para las bibliotecas de la Universidad de Cundinamarca vigencia 2022</t>
  </si>
  <si>
    <t>PRPOAI-154</t>
  </si>
  <si>
    <t>Suscripción de licencias de software académico para la Universidad de Cundinamarca.</t>
  </si>
  <si>
    <t>EQUIPO Y APARATOS DE RADIO, TELEVISIÓN Y COMUNICACIONES</t>
  </si>
  <si>
    <t>Proteger los documentos de la Universidad de Cundinamarca desde su inicio hasta su disposición final.</t>
  </si>
  <si>
    <t>SERVICIOS DE SOPORTE</t>
  </si>
  <si>
    <t>PRPOAI-193</t>
  </si>
  <si>
    <t>Fortalecimiento del proceso Autoevaluación y Acreditación en cumplimiento de las metas y líneamientos institucionales</t>
  </si>
  <si>
    <t>OTROS BIENES TRANSPORTABLES N.C.P.(no clasificados en otra parte)</t>
  </si>
  <si>
    <t>ALOJAMIENTO; SERVICIOS DE SUMINISTROS DE COMIDAS Y BEBIDAS</t>
  </si>
  <si>
    <t xml:space="preserve">OTROS SERVICIOS PROFESIONALES, CIENTÍFICOS Y TÉCNICOS - SERVICIOS DE DISEÑO Y DESARROLLO DE LA TECNOLOGÍA DE LA INFORMACIÓN (TI) </t>
  </si>
  <si>
    <t>SERVICIOS DE FABRICACIÓN DE INSUMOS FÍSICOS QUE SON PROPIEDAD DE OTROS</t>
  </si>
  <si>
    <t>SERVICIOS DE ESPARCIMIENTO, CULTURALES Y DEPORTIVOS</t>
  </si>
  <si>
    <t>PRPOAI-224</t>
  </si>
  <si>
    <t>Construcción de la Alameda (conexión peatonal, muro de cerramiento, kiosco) costado norte de la Universidad de Cundinamarca sede Fusagasuga.</t>
  </si>
  <si>
    <t>SERVICIOS DE CONSTRUCCIÓN</t>
  </si>
  <si>
    <t>PRPOAI-194</t>
  </si>
  <si>
    <t>Programa espeacial de becas y apoyos para los estudiantes de pregrado con el fin de fomentar la permanencia estudiantil.</t>
  </si>
  <si>
    <t>BIENESTAR UNIVERSITARIO</t>
  </si>
  <si>
    <t>47</t>
  </si>
  <si>
    <t>BENEFICIOS EDUCATIVOS A LA COMUNIDAD UNIVERSITARIA</t>
  </si>
  <si>
    <t>PRPOAI-196</t>
  </si>
  <si>
    <t>Estrategias para la optimización de la retención estudiantil en estudiantes de pregrado, incluye programas socioeconomicos, inducción, consejerias entre otros.</t>
  </si>
  <si>
    <t>APOYOS SOCIOECONOMICOS A ESTUDIANTES</t>
  </si>
  <si>
    <t>PRPOAI-200</t>
  </si>
  <si>
    <t xml:space="preserve">SUELDO BÁSICO PERSONAL ADMINISTRATIVO OCASIONAL  </t>
  </si>
  <si>
    <t xml:space="preserve">AUXILIO DE TRANSPORTE PERSONAL ADMINISTRATIVO OCASIONAL  </t>
  </si>
  <si>
    <t xml:space="preserve">PRIMA DE SERVICIO PERSONAL ADMINISTRATIVO OCASIONAL  </t>
  </si>
  <si>
    <t xml:space="preserve">AUXILIO DE CESANTÍAS  PERSONAL ADMINISTRATIVO OCASIONAL  </t>
  </si>
  <si>
    <t xml:space="preserve">VACACIONES PERSONAL ADMINISTRATIVO OCASIONAL  </t>
  </si>
  <si>
    <t>PASTA O PULPA, PAPEL Y PRODUCTOS DE PAPEL; IMPRESOS Y ARTÍCULOS RELACIONADOS</t>
  </si>
  <si>
    <t>OTROS PRODUCTOS QUÍMICOS; FIBRAS ARTIFICIALES (O FIBRAS INDUSTRIALES HECHAS POR EL HOMBRE)</t>
  </si>
  <si>
    <t>SERVICIOS DE TRANSPORTE DE PASAJEROS</t>
  </si>
  <si>
    <t>SERVICIOS POSTALES Y DE MENSAJERÍA</t>
  </si>
  <si>
    <t xml:space="preserve">SERVICIOS INMOBILIARIOS </t>
  </si>
  <si>
    <t>SERVICIOS DE ARRENDAMIENTO O ALQUILER SIN OPERARIO</t>
  </si>
  <si>
    <t>SERVICIOS DE EDUCACIÓN</t>
  </si>
  <si>
    <t>SERVICIOS DE VENTA AL POR MAYOR</t>
  </si>
  <si>
    <t>SERVICIOS DE VENTA AL POR MENOR</t>
  </si>
  <si>
    <t>PRPOAI-179</t>
  </si>
  <si>
    <t>PRPOAI-190</t>
  </si>
  <si>
    <t>Mantenimiento de Buenas Prácticas en los sistemas agropecuarios de Unidad Agroambiental La Esperanza de la Universidad de Cundinamarca.</t>
  </si>
  <si>
    <t>MAQUINARIA PARA USOS ESPECIALES</t>
  </si>
  <si>
    <t>OTROS SERVICIOS PROFESIONALES, CIENTÍFICOS Y TÉCNICOS - SERVICIOS DE ENSAYO Y ANÁLISIS TÉCNICOS</t>
  </si>
  <si>
    <t>OTROS SERVICIOS PROFESIONALES, CIENTÍFICOS Y TÉCNICOS - SERVICIOS VETERINARIOS</t>
  </si>
  <si>
    <t>PRPOAI-217</t>
  </si>
  <si>
    <t>Implementación de la unidad de marketing digital para ofertar los servicios de los fondos de la Universidad de Cundinamarca.</t>
  </si>
  <si>
    <t>44</t>
  </si>
  <si>
    <t xml:space="preserve">OTROS SERVICIOS PROFESIONALES, CIENTÍFICOS Y TÉCNICOS - SERVICIOS DE CONSULTORÍA PRESTADOS A LAS EMPRESAS </t>
  </si>
  <si>
    <t>PRPOAI-176</t>
  </si>
  <si>
    <t>Aseguramiento de la Calidad del Aprendizaje</t>
  </si>
  <si>
    <t>94</t>
  </si>
  <si>
    <t>PRPOAI-177</t>
  </si>
  <si>
    <t>Fomación y Desarrollo Personal Docente</t>
  </si>
  <si>
    <t xml:space="preserve"> BENEFICIOS EDUCATIVOS A LA COMUNIDAD UNIVERSITARIA</t>
  </si>
  <si>
    <t>PRPOAI-219</t>
  </si>
  <si>
    <t>Implementación de acciones de MIPG, transparencia, antisoborno, plan de desarrollo físico y planeación en la Universidad de Cundinamarca.</t>
  </si>
  <si>
    <t>MAQUINARIA DE OFICINA, CONTABILIDAD E INFORMÁTICA</t>
  </si>
  <si>
    <t xml:space="preserve">OTROS SERVICIOS PROFESIONALES, CIENTÍFICOS Y TÉCNICOS - SERVICIOS DE INGENIERÍA </t>
  </si>
  <si>
    <t>PRPOAI-201</t>
  </si>
  <si>
    <t>Escuela de Formación y Aprendizaje Docente</t>
  </si>
  <si>
    <t>ESCUELA DE FORMACIÓN Y APRENDIZAJE</t>
  </si>
  <si>
    <t>PRPOAI-211</t>
  </si>
  <si>
    <t>GRADUADOS</t>
  </si>
  <si>
    <t>PRPOAI-153</t>
  </si>
  <si>
    <t>Interacción Social Universitaria</t>
  </si>
  <si>
    <t>INTERACCIÓN UNIVERSITARIA</t>
  </si>
  <si>
    <t>PRPOAI-216</t>
  </si>
  <si>
    <t>Fomento del frente estratégico: Dialogando con el Mundo "Internacionalización"</t>
  </si>
  <si>
    <t>INTERNACIONALIZACIÓN</t>
  </si>
  <si>
    <t>SERVICIOS PRESTADOS POR ORGANIZACIONES Y ORGANISMOS EXTRATERRITORIALES</t>
  </si>
  <si>
    <t>PRPOAI-173</t>
  </si>
  <si>
    <t>Fortalecimiento de la Educación Inclusiva, la diversidad y la equidad en la Universidad de Cundinamarca.</t>
  </si>
  <si>
    <t>INCLUSIÓN</t>
  </si>
  <si>
    <t>PRPOAI-204</t>
  </si>
  <si>
    <t>Apoyo profesional especializado para el Gobierno y Gestion de TI, el soporte externo a la plataforma institucional y la implementacion de politicas publicas de la Universidad de Cundinamarca.</t>
  </si>
  <si>
    <t>PRPOAI-205</t>
  </si>
  <si>
    <t>Sostenibilidad de los recursos Informaticos, controles de la seguridad informática y licencias de software para la Universidad de Cundinamarca</t>
  </si>
  <si>
    <t>VIÁTICOS DE LOS FUNCIONARIOS EN COMISIÓN</t>
  </si>
  <si>
    <t>PRPOAI-228</t>
  </si>
  <si>
    <t>Implementar un sistema de gestión de seguridad de la información - norma ISO 27001 alineado con el modelo de seguridad y privacidad y el cumplimiento de la ley 1581 de 2012 de tratamiento de datos.</t>
  </si>
  <si>
    <t>85</t>
  </si>
  <si>
    <t>PRPOAI-207</t>
  </si>
  <si>
    <t>TALENTO HUMANO</t>
  </si>
  <si>
    <t>PRPOAI-182</t>
  </si>
  <si>
    <t>Adquisición de pantallas interactivas par el laboratorio de aguas de la Universidad Cundinamarca, seccional Girardot.</t>
  </si>
  <si>
    <t>MAQUINARIA DE OFICINA, CONTABILIDAD E INFORMÁTICA - ADQUISICIÓN DE PANTALLAS INTERACTIVAS PAR EL LABORATORIO DE AGUAS DE LA UNIVERSIDAD CUNDINAMARCA, SECCIONAL GIRARDOT</t>
  </si>
  <si>
    <t xml:space="preserve">MAQUINARIA DE OFICINA, CONTABILIDAD E INFORMÁTICA - ADQUISICION DE EQUIPOS DE COMPUTO PORTATILES PARA LA BIBLIOTECA DE LA UNIVERSIDAD DE CUNDINAMARCA SECCIONAL GIRARDOT III FASE </t>
  </si>
  <si>
    <t>OTROS SERVICIOS PROFESIONALES, CIENTÍFICOS Y TÉCNICOS - SERVICIOS DE CONSULTORÍA PRESTADOS A LAS EMPRESAS - FORTALECIMIENTO Y VISIBILIDAD DE LA INVESTIGACION  SECCIONAL GIRARDOT</t>
  </si>
  <si>
    <t>OTROS SERVICIOS PROFESIONALES, CIENTÍFICOS Y TÉCNICOS - OTROS SERVICIOS PROFESIONALES Y TÉCNICOS N.C.P. - FORTALECIMIENTO Y VISIBILIDAD DE LA INVESTIGACION  SECCIONAL GIRARDOT</t>
  </si>
  <si>
    <t>Adquisición de equipos de cómputo portátiles para la biblioteca de la universidad de Cundinamarca seccional Girardot III fase.</t>
  </si>
  <si>
    <t>Fortalecimiento y visibilidad de la investigación seccional Girardot</t>
  </si>
  <si>
    <t>Adecuación locativa, adquisición y dotación de suministros para laboratorio de hidráulica, mecánica d o suelo - aire y laboratorio de química y biología del programa de ingeniería ambiental de la Universidad Cundinamarca, seccional Girardot II fase</t>
  </si>
  <si>
    <t>MUEBLES, INSTRUMENTOS MUSICALES, ARTÍCULOS DE DEPORTE Y ANTIGÜEDADES - ADECUACIÓN LOCATIVA, ADQUISICIÓN Y DOTACIÓN DE SUMINISTROS PARA LABORATORIO DE HIDRÁULICA,  MECÁNICA DE FLUIDOS Y RECURSO SUELO - AIRE Y LABORATORIO DE QUIMICA Y BIOLOIGA DEL PROGRAMA DE INGENIERÍA AMBIENTAL DE LA UNIVERSIDAD CUNDINAMARCA, SECCIONAL GIRARDOT II FASE</t>
  </si>
  <si>
    <t>MAQUINARIA PARA USO GENERAL - ADECUACIÓN LOCATIVA, ADQUISICIÓN Y DOTACIÓN DE SUMINISTROS PARA LABORATORIO DE HIDRÁULICA,  MECÁNICA DE FLUIDOS Y RECURSO SUELO - AIRE Y LABORATORIO DE QUIMICA Y BIOLOIGA DEL PROGRAMA DE INGENIERÍA AMBIENTAL DE LA UNIVERSIDAD CUNDINAMARCA, SECCIONAL GIRARDOT II FASE</t>
  </si>
  <si>
    <t>SERVICIOS DE CONSTRUCCIÓN - ADECUACIÓN LOCATIVA, ADQUISICIÓN Y DOTACIÓN DE SUMINISTROS PARA LABORATORIO DE HIDRÁULICA,  MECÁNICA DE FLUIDOS Y RECURSO SUELO - AIRE Y LABORATORIO DE QUIMICA Y BIOLOIGA DEL PROGRAMA DE INGENIERÍA AMBIENTAL DE LA UNIVERSIDAD CUNDINAMARCA, SECCIONAL GIRARDOT II FASE</t>
  </si>
  <si>
    <t>Adquisición de equipos de computo para eL fortalecimiento de los recursos informáticos de la seccional Girardot III FASE</t>
  </si>
  <si>
    <t>Estrategias de apoyo socio económicos para la optimización de la retención estudiantil en estudiantes de pregrado</t>
  </si>
  <si>
    <t>Adquisición de lockers para el bloque académico de la Universidad de Cundinamarca seccional Girardot</t>
  </si>
  <si>
    <t>MAQUINARIA DE OFICINA, CONTABILIDAD E INFORMÁTICA - ADQUISICION DE EQUIPOS DE COMPUTO PARA EL fortalecimiento de LOS recursos informaticos de la seccional girardot III FASE</t>
  </si>
  <si>
    <t xml:space="preserve"> BENEFICIOS EDUCATIVOS A LA COMUNIDAD UNIVERSITARIA - ESTRATEGIAS DE APOYO SOCIO ECONOMICOS PARA LA OPTIMIZACION DE LA RETENCION ESTUDIANTIL EN ESTUDIANTES DE PREGRADO</t>
  </si>
  <si>
    <t xml:space="preserve">MUEBLES, INSTRUMENTOS MUSICALES, ARTÍCULOS DE DEPORTE Y ANTIGÜEDADES - Adquisicion de lockers para el bloque académico de la Universidad de Cundinamarca seccional Girardot </t>
  </si>
  <si>
    <t>104</t>
  </si>
  <si>
    <t>Adquisición de un escritorio y un archivador para la oficina del área de laboratorios de ciencias agropecuarias y ambientales - extensión Facatativá</t>
  </si>
  <si>
    <t>Adquisición de mobiliario para almacenamiento de insumos de papelería en la extensión Facatativá para la vigencia 2022</t>
  </si>
  <si>
    <t>Adecuación del terreno para la vía carreteable que conduce al parqueadero y suministro e instalación de portón en la entrada principal de la unidad agroambiental el vergel de la extensión Facatativá</t>
  </si>
  <si>
    <t>Adquisición de equipos tecnológicos para el fortalecimiento del área administrativa del sistema de gestión ambiental de la extensión Facatativá</t>
  </si>
  <si>
    <t>Evaluación de la calidad de agua del sistema de embalses de Facatativá y la tendencia a la eutrofización mediante métodos fisicoquímicos y biológicos</t>
  </si>
  <si>
    <t>Compra de un televisor con fines publicitarios exclusivos de biblioteca</t>
  </si>
  <si>
    <t>Estrategias de apoyo socio económicos para la optimización de la retención estudiantil en estudiantes de pregrado Extensión Facatativá</t>
  </si>
  <si>
    <t>EXTENSIÓN FACATIVÁ</t>
  </si>
  <si>
    <t>MUEBLES, INSTRUMENTOS MUSICALES, ARTÍCULOS DE DEPORTE Y ANTIGÜEDADES - Adquisición de un escritorio y un archivador para la oficina del área de laboratorios de ciencias agropecuarias y ambientales - extensión Facatativá</t>
  </si>
  <si>
    <t>MUEBLES, INSTRUMENTOS MUSICALES, ARTÍCULOS DE DEPORTE Y ANTIGÜEDADES - Adquisición de mobiliario para almacenamiento de insumos de papelería en la extensión Facatativá para la vigencia 2022</t>
  </si>
  <si>
    <t>SERVICIOS DE CONSTRUCCIÓN - Adecuación del terreno para la vía carreteable que conduce al parqueadero y suministro e instalación de portón en la entrada principal de la unidad agroambiental el vergel de la extensión Facatativá</t>
  </si>
  <si>
    <t>MAQUINARIA DE OFICINA, CONTABILIDAD E INFORMÁTICA - Adquisición de equipos tecnológicos para el fortalecimiento del área administrativa del sistema de gestión ambiental de la extensión Facatativá</t>
  </si>
  <si>
    <t>OTROS SERVICIOS PROFESIONALES, CIENTÍFICOS Y TÉCNICOS - SERVICIOS DE ENSAYO Y ANÁLISIS TÉCNICOS - Evaluación de la calidad de agua del sistema de embalses de Facatativá y la tendencia a la eutrofización mediante métodos fisicoquímicos y biológicos</t>
  </si>
  <si>
    <t>EQUIPO Y APARATOS DE RADIO, TELEVISIÓN Y COMUNICACIONES - Compra de un televisor con fines publicitarios exclusivos de biblioteca</t>
  </si>
  <si>
    <t xml:space="preserve"> BENEFICIOS EDUCATIVOS A LA COMUNIDAD UNIVERSITARIA - Estrategias de apoyo socio económicos para la optimización de la retención estudiantil en estudiantes de pregrado Extensión Facatativá</t>
  </si>
  <si>
    <t>PRPOAI-188</t>
  </si>
  <si>
    <t>Gestión de convocatorias internas, proyectos de investigación, planes de trabajo semilleros de investigación y convenios</t>
  </si>
  <si>
    <t>INVESTIGACIÓN</t>
  </si>
  <si>
    <t>PRODUCTOS DE LA PROPIEDAD INTELECTUAL</t>
  </si>
  <si>
    <t>OTROS SERVICIOS PROFESIONALES, CIENTÍFICOS Y TÉCNICOS - OTROS SERVICIOS PROFESIONALES Y TÉCNICOS NCP</t>
  </si>
  <si>
    <t>OTROS SERVICIOS PROFESIONALES, CIENTÍFICOS Y TÉCNICOS - SERVICIOS DE PUBLICIDAD Y EL SUMINISTRO DE ESPACIO O TIEMPO PUBLICITARIOS</t>
  </si>
  <si>
    <t xml:space="preserve">OTROS SERVICIOS DE FABRICACIÓN; SERVICIOS DE EDICIÓN, IMPRESIÓN Y REPRODUCCIÓN; SERVICIOS DE RECUPERACIÓN DE MATERIALES </t>
  </si>
  <si>
    <t>53</t>
  </si>
  <si>
    <t>79</t>
  </si>
  <si>
    <t>PRPOAI-186</t>
  </si>
  <si>
    <t>Servicios profesionales para el cumplimiento de los objetivos y metas del proceso Ciencia, Tecnología e Innovación</t>
  </si>
  <si>
    <t>OTROS SERVICIOS PROFESIONALES, CIENTÍFICOS Y TÉCNICOS - SERVICIOS DE CONSULTORÍA EN ADMINISTRACIÓN Y SERVICIOS DE GESTIÓN</t>
  </si>
  <si>
    <t>PRPOAI-187</t>
  </si>
  <si>
    <t>Transferencia de resultados, fortalecimiento y visibilidad a los procesos de investigación</t>
  </si>
  <si>
    <t>MEMBRESIAS, AFILIACIONES Y CUOTAS DE SOSTENIMIENTO</t>
  </si>
  <si>
    <t>QUÍMICOS BÁSICOS</t>
  </si>
  <si>
    <t>PRPOAI-234</t>
  </si>
  <si>
    <t>Exoneraciones de matrícula como apoyo económico de matrícula de estudiantes de posgrado con el fin de fomentar la permanencia estudiantil.</t>
  </si>
  <si>
    <t>103</t>
  </si>
  <si>
    <t>DOTACIÓN DE EQUIPOS E INSUMOS PARA LABORATORIO DE HIDRÁULICA,  MECÁNICA DE FLUIDOS Y RECURSO SUELO - AIRE DEL PROGRAMA DE INGENIERÍA AMBIENTAL DE LA UNIVERSIDAD CUNDINAMARCA, SECCIONAL GIRARDOT, FASES III Y IV</t>
  </si>
  <si>
    <t>MUEBLES, INSTRUMENTOS MUSICALES, ARTÍCULOS DE DEPORTE Y ANTIGÜEDADES</t>
  </si>
  <si>
    <t>MAQUINARIA PARA USO GENERAL</t>
  </si>
  <si>
    <t>APARATOS MÉDICOS, INSTRUMENTOS ÓPTICOS Y DE PRECISIÓN, RELOJES</t>
  </si>
  <si>
    <t>VIDRIO Y PRODUCTOS DE VIDRIO Y OTROS PRODUCTOS NO METÁLICOS N.C.P.</t>
  </si>
  <si>
    <t xml:space="preserve">II Fase - Diseño pedagógico y tecnológico para la creación de especializaciones y maestrías de posgrado en modalidad virtual </t>
  </si>
  <si>
    <t xml:space="preserve">Crear e implementar los Centros de Formación docente extensión Chía y Soacha </t>
  </si>
  <si>
    <t>II Fase - Modernización de la infraestructura tecnológica de la red de cableado estructurado, red Wifi, voz y datos de la Extensión Soacha</t>
  </si>
  <si>
    <t>SERVICIOS DE MANTENIMIENTO, REPARACIÓN E INSTALACIÓN (EXCEPTO SERVICIOS DE CONSTRUCCIÓN)</t>
  </si>
  <si>
    <t xml:space="preserve">II Fase - Diseño pedagógico y tecnológico de los campos de aprendizaje disciplinar de los programas académicos </t>
  </si>
  <si>
    <t>suscripción diario el espectador para las bibliotecas de la universidad de cundinamarca en su sede, seccionales y extensiones</t>
  </si>
  <si>
    <t>suscripción diario el tiempo y revista portafolio para las bibliotecas de la universidad de cundinamarca</t>
  </si>
  <si>
    <t>servicio de licencia derechos de autor para el servicio de reprografía qué ofrece la biblioteca central de la universidad de cundinamarca</t>
  </si>
  <si>
    <t>actualización licencia adobe* creative cloud para la universidad de cundinamarca.</t>
  </si>
  <si>
    <t>adquirir la licencia de interherd para la universidad de cundinamarca</t>
  </si>
  <si>
    <t>actualizacion de la licencia biotk para el programa de psicologia de la universidad de cundinamarca.</t>
  </si>
  <si>
    <t>adquisición de las licencias reason, logic pro x y finale para el programa de música de la universidad de cundinamarca de la extensión zipaquirá.</t>
  </si>
  <si>
    <t>209</t>
  </si>
  <si>
    <t>214</t>
  </si>
  <si>
    <t>prestar servicios profesionales en la direccion de autoevaluacion y acreditacion gestionando las actividades de caracter estrategico de aseguramiento de la calidad academica mediante la elaboración y consolidacion de los diferentes documentos asociados a los procesos de la direccion atendiendo las consideraciones del sistema de gestion de la calidad y normatividad del ministerio de educacion nacional</t>
  </si>
  <si>
    <t>prestar servicios profesionales para gestionar la construccion de documentos estrategicos, asesoria y acompañ;amiento en los procesos de obtencion, renovacion y/o modificacion de registro calificado que adelanta la direccion de autoevaluacion de la ucundinamarca en los respectivos lugares de desarrollo</t>
  </si>
  <si>
    <t>prestar servicios profesionales en la direccion de autoevaluacion y acreditacion apoyando la construccion y verificacion de condiciones de calidad en el marco de los procesos de acreditacion de programas academicos vigencia 2022</t>
  </si>
  <si>
    <t>apertura primer fondo renovable vigencia 2022 adscrito a la direccion de autoevaluacion y acreditacion</t>
  </si>
  <si>
    <t>prestar servicios profesionales en la direccion de autoevaluacion y acreditacion gestionando y acompañ;ando procesos de registro calificado atendiendo las consideraciones del decreto 1330 de 2019 y resoluciones reglamentarias</t>
  </si>
  <si>
    <t xml:space="preserve">prestar servicios profesionales en la direccion de autoevaluacion y acreditacion brindando coordinacion y gestion administrativa en el marco de los procesos de aseguramiento de la calidad a traves del desarrollo de procesos estrategicos establecidos en la direccion. </t>
  </si>
  <si>
    <t>prestar servicios profesionales desarrollando gestión y soporte academico en los procesos de autoevaluación institucional y de programas, en coherencia con la normatividad vigente y lineamientos institucionales</t>
  </si>
  <si>
    <t>prestar servicios profesionales en la direccion de autoevaluacion y acreditacion como asesora en procesos de autoevaluación y aseguramiento de la calidad académica en el marco de las disposiciones normativas del ministerio de educación nacional y normatividad institucional vigente</t>
  </si>
  <si>
    <t>prestación de servicios profesionales en la dirección de autoevaluación y acreditación apoyando el desarrollo de los procesos de autoevaluación de programas académicos de pregrado y posgrado, en el marco del acuerdo 02 de 2020 del cesu y lineamientos institucionales</t>
  </si>
  <si>
    <t>prestar servicios profesiones en la dirección de autoevaluación y acreditación y la dirección de posgrados, para elaborar el documento maestro (nueve condiciones de calidad definidas por el decreto 1330 de 2019 y la resolución 21795 de 2020), de un programa de psicología, modalidad presencial; incluyendo el proceso de sustentación ante órganos colegiados.</t>
  </si>
  <si>
    <t>prestar servicios profesionales para desarrollar estudios y medicion del valor agregado, analitica de procesos de autoevaluacion de los programas academicos por cada unidad regional y programa académico de la universidad de cundinamarca</t>
  </si>
  <si>
    <t>prestar servicios profesionales en la direccion de autoevaluacion y acreditacion apoyando la construccion y verificacion de condiciones de calidad en el proceso de obtencion y renovacion de registro calificado de programas academicos vigencia 2022.</t>
  </si>
  <si>
    <t>prestar servicios profesionales en la direccion de autoevaluacion y acreditacion brindando asesoria en la construccion de instrumentos y documentos asociados a los procesos de registro calificado, acompañ;amiento a programas académicos que se encuentran en obtención y renovación de registro calificado y sistematización de verificación de condiciones de calidad en el marco del decreto 1330 de 2019</t>
  </si>
  <si>
    <t>prestar servicios profesionales en la direccion de autoevaluacion y acreditacion para implementar estrategias de seguimiento, verificación y soporte a los procesos de obtencion y renovacion de registro calificado de programas academicos y el cumplimiento de las condiciones de calidad en el marco de la resolución 15224 y 21795 de 2020</t>
  </si>
  <si>
    <t>prestar servicios profesionales en la direccion de autoevaluacion y acreditacion para apoyar la construccion y verificación de condiciones de calidad de los documentos maestros con miras a la obtencion de registros calificados de programas academicos</t>
  </si>
  <si>
    <t>prestar servicios profesionales en la dirección de autoevaluación y acreditación apoyando la consolidación, verificación y actualización de documentos asociados al proceso de aseguramiento de la calidad académica; apoyando la gestión administrativa de la dirección</t>
  </si>
  <si>
    <t>prestar servicios profesiones en la dirección de autoevaluación y acreditación y la dirección de posgrados, para elaborar el documento maestro (nueve condiciones de calidad definidas por el decreto 1330 de 2019 y la resolución 21795 de 2020), de un programa de especialización en gestión del riesgo de desastres, modalidad virtual; incluyendo el proceso de sustentación ante órganos colegiados.</t>
  </si>
  <si>
    <t>29</t>
  </si>
  <si>
    <t>30</t>
  </si>
  <si>
    <t>33</t>
  </si>
  <si>
    <t>34</t>
  </si>
  <si>
    <t>41</t>
  </si>
  <si>
    <t>42</t>
  </si>
  <si>
    <t>211</t>
  </si>
  <si>
    <t>contratar el servicio de plan complementario de alimentación para los estudiantes de la universidad de cundinamarca, seccional ubaté. para el primer_x000D_
periodo académico 2022</t>
  </si>
  <si>
    <t>conectividad móvil de los estudiantes de la universidad de cundinamarca</t>
  </si>
  <si>
    <t xml:space="preserve">contratar el servicio de plan día de alimentación para los estudiantes de la universidad de cundinamarca, sede fusagasugá, para el primer periodo académico 2022_x000D_
</t>
  </si>
  <si>
    <t>contratar el servicio de hogar universitario para los estudiantes de la universidad de  cundinamarca, seccional ubate. para el primer periodo académico 2022.</t>
  </si>
  <si>
    <t xml:space="preserve">contratar el servicio de restaurante universitario para los estudiantes de la universidad de cundinamarca, seccional ubaté. para el primer periodo académico 2022._x000D_
</t>
  </si>
  <si>
    <t>contratar el servicio de restaurante universitario para los estudiantes de la universidad de cundinamarca, extensión facatativá. para el primer periodo académico 2022</t>
  </si>
  <si>
    <t>contratar el servicio de hogar universitario para los estudiantes de la universidad de cundinamarca, seccional girardot para el primer periodo académico_x000D_
2022.</t>
  </si>
  <si>
    <t>contratar el servicio de plan día de alimentación para los estudiantes de la universidad de cundinamarca, seccional girardot para el primer periodo académico 2022.</t>
  </si>
  <si>
    <t>contratar el servicio de restaurante universitario para los estudiantes de la universidad de cundinamarca, sede fusagasugá para el primer_x000D_
periodo académico 2022.</t>
  </si>
  <si>
    <t>contratar el servicio de restaurante universitario para los estudiantes de la universidad de cundinamarca, extensión zipaquirá para el primer periodo académico 2022</t>
  </si>
  <si>
    <t>contratar el servicio de restaurante   universitario para los estudiantes de la universidad de  cundinamarca, seccional girardot para el primer periodo académico 2022.</t>
  </si>
  <si>
    <t>contratar el servicio de plan complementario de alimentación para los estudiantes de la universidad de cundinamarca, extensión chía. para el primer periodo académico 2022</t>
  </si>
  <si>
    <t>contratar el servicio de restaurante universitario para los estudiantes de la universidad de cundinamarca, extensión soacha. para el primer periodo académico 2022</t>
  </si>
  <si>
    <t>contratar el servicio de hogar universitario para los estudiantes de la universidad de cundinamarca, sede fusagasugá para el primer periodo académico 2022.</t>
  </si>
  <si>
    <t>contratar el servicio de plan día de alimentación para los estudiantes de la universidad de cundinamarca, extensión facatativá. para el primer periodo académico 2022</t>
  </si>
  <si>
    <t>182</t>
  </si>
  <si>
    <t>183</t>
  </si>
  <si>
    <t>184</t>
  </si>
  <si>
    <t>185</t>
  </si>
  <si>
    <t>186</t>
  </si>
  <si>
    <t>187</t>
  </si>
  <si>
    <t>188</t>
  </si>
  <si>
    <t>189</t>
  </si>
  <si>
    <t>190</t>
  </si>
  <si>
    <t>191</t>
  </si>
  <si>
    <t>192</t>
  </si>
  <si>
    <t>193</t>
  </si>
  <si>
    <t>194</t>
  </si>
  <si>
    <t>195</t>
  </si>
  <si>
    <t>196</t>
  </si>
  <si>
    <t>197</t>
  </si>
  <si>
    <t>2022-01-27 22:59:24.0</t>
  </si>
  <si>
    <t>2022-01-27 23:01:28.0</t>
  </si>
  <si>
    <t>2022-01-27 23:02:13.0</t>
  </si>
  <si>
    <t>2022-01-27 00:00:00.0</t>
  </si>
  <si>
    <t>2022-01-27 23:03:40.0</t>
  </si>
  <si>
    <t>2022-01-27 23:04:11.0</t>
  </si>
  <si>
    <t>2022-01-27 23:04:32.0</t>
  </si>
  <si>
    <t>2022-01-27 23:05:02.0</t>
  </si>
  <si>
    <t>2022-01-27 23:06:10.0</t>
  </si>
  <si>
    <t>2022-01-27 23:06:32.0</t>
  </si>
  <si>
    <t>2022-01-27 23:06:58.0</t>
  </si>
  <si>
    <t>2022-01-27 23:07:53.0</t>
  </si>
  <si>
    <t>2022-01-28 09:23:56.0</t>
  </si>
  <si>
    <t>2022-01-28 00:00:00.0</t>
  </si>
  <si>
    <t>auxilio de transporte personal administrativo ocasional para bienestar universitario en el primer periodo académico de 2022</t>
  </si>
  <si>
    <t>prima de servicio personal administrativo ocasional para bienestar universitario en el primer periodo académico de 2022</t>
  </si>
  <si>
    <t>auxilio de cesantías personal administrativo ocasional bienestar universitario para el primer periodo académico de 2022</t>
  </si>
  <si>
    <t>vacaciones personal administrativo ocasional bienestar universitario para el primer periodo académico de 2022</t>
  </si>
  <si>
    <t>sueldo básico personal administrativo ocasional de bienestar universitario para el primer periodo académico de 2022</t>
  </si>
  <si>
    <t>prestar servicios como profesional de apoyo social de la universidad de cundinamarca, sede fusagasugá.</t>
  </si>
  <si>
    <t>prestar servicios como instructor de karate do para estudiantes de la comunidad universitaria de la universidad de cundinamarca sede fusagasuga</t>
  </si>
  <si>
    <t>prestar servicios profesionales para el fortalecimiento de hábitos de vida saludable y mejoramiento de la calidad de vida en la comunidad de la universidad de cundinamarca seccional girardot.</t>
  </si>
  <si>
    <t>prestar servicios profesionales y brindar orientación en el marco de formación integral y permanencia en la universidad de cundinamarca seccional girardot.</t>
  </si>
  <si>
    <t>prestar servicios como orientador deportivo para la comunidad universitaria de la universidad de cundinamarca seccional girardot.</t>
  </si>
  <si>
    <t>prestar servicios como instructor de ultimate para estudiantes de la universidad de cundinamarca, sede fusagasuga y extension soacha</t>
  </si>
  <si>
    <t>prestar servicios como instructor de teatro para la comunidad universitaria de la universidad de cundinamarca sede fusagasugá.</t>
  </si>
  <si>
    <t>prestar servicios como instructor de música para la comunidad universitaria de la universidad de cundinamarca seccional girardot.</t>
  </si>
  <si>
    <t xml:space="preserve">prestar servicios como instructor de teatro para la comunidad universitaria de la universidad de cundinamarca extensión facatativá._x000D_
</t>
  </si>
  <si>
    <t>prestar servicios como instructor de música para la comunidad universitaria de la universidad de cundinamarca extensión facatativá.</t>
  </si>
  <si>
    <t>prestar servicios como instructor de danzas para la comunidad universitaria de la universidad de cundinamarca seccional ubaté.</t>
  </si>
  <si>
    <t xml:space="preserve">prestar servicios como instructor de música para la comunidad universitaria de la universidad de cundinamarca seccional ubaté._x000D_
</t>
  </si>
  <si>
    <t xml:space="preserve">prestar servicios como instructor de música para la comunidad universitaria de la universidad de cundinamarca extensión chía._x000D_
</t>
  </si>
  <si>
    <t>prestar servicios como instructor de danzas para la comunidad universitaria de la universidad de cundinamarca extensión facatativá.</t>
  </si>
  <si>
    <t>prestar servicios como orientador deportivo para la comunidad universitaria de la universidad de cundinamarca extension zipaquira y extensión chía</t>
  </si>
  <si>
    <t>prestar servicios como instructor de orquesta para la comunidad universitaria de la universidad de cundinamarca sede fusagasugá.</t>
  </si>
  <si>
    <t>prestar servicios como instructor de porras para estudiantes de la universidad de cundinamarca sede fusagasuga y extension soacha</t>
  </si>
  <si>
    <t>prestar servicios como instructor de taekwondo para estudiantes de la universidad de cundinamarca sede fusagasuga y extension soacha</t>
  </si>
  <si>
    <t>prestar servicios como orientador deportivo para la comunidad universitaria de la universidad de cundinamarca extensión facatativá</t>
  </si>
  <si>
    <t>prestar servicios como instructor de tenis de mesa para la comunidad universitaria de la universidad de cundinamarca, sede fusagasuga y extension soacha</t>
  </si>
  <si>
    <t>prestar servicios como instructor de tenis de campo para la comunidad universitaria de la universidad de cundinamarca, sede fusagasuga y extension soacha</t>
  </si>
  <si>
    <t xml:space="preserve">prestar servicios como instructor de música para la comunidad universitaria de la universidad de cundinamarca extensión soacha._x000D_
</t>
  </si>
  <si>
    <t>prestar servicios como instructor de teatro para la comunidad universitaria de la universidad de cundinamarca seccional ubaté y extensión zipaquirá.</t>
  </si>
  <si>
    <t xml:space="preserve">prestar servicios como instructor de rugby masculino y femenino para estudiantes de la universidad de cundinamarca, sede fusagasuga y extension soacha_x000D_
</t>
  </si>
  <si>
    <t>prestar servicios como instructor de tango y salsa para la comunidad universitaria de la universidad de cundinamarca sede fusagasugá.</t>
  </si>
  <si>
    <t xml:space="preserve">prestar servicios como instructor de baloncesto para estudiantes, docentes y administrativos de la universidad de cundinamarca sede fusagasuga y extension soacha._x000D_
</t>
  </si>
  <si>
    <t>prestar servicios como instructor de atletismo para la comunidad universitaria de la universidad de cundinamarca sede fusagasuga</t>
  </si>
  <si>
    <t>prestar servicios como instructor de danza urbana de la universidad de cundinamarca sede fusagasugá.</t>
  </si>
  <si>
    <t xml:space="preserve">prestar servicios como instructor de futbol masculino para la comunidad universitaria de la universidad de cundinamarca sede fusagasuga y extension soacha_x000D_
</t>
  </si>
  <si>
    <t xml:space="preserve">prestar servicios como instructor de voleibol para la comunidad universitaria de la universidad de cundinamarca sede fusagasuga y extension soacha._x000D_
</t>
  </si>
  <si>
    <t>prestar servicios como instructor de danzas para la comunidad universitaria de la universidad de cundinamarca extensión chía.</t>
  </si>
  <si>
    <t>prestar servicios como instructor de futbol femenino para estudiantes de la universidad de cundinamarca, extension soacha y sede fusagasuga</t>
  </si>
  <si>
    <t>prestar servicios como instructor de danzas para la comunidad universitaria de la universidad de cundinamarca seccional girardot.</t>
  </si>
  <si>
    <t xml:space="preserve">prestar servicios como instructor de teatro para la comunidad universitaria de la universidad de cundinamarca extensión soacha._x000D_
</t>
  </si>
  <si>
    <t>prestar servicios como profesional de programas de aprendizaje de hábitos de vida saludable y mejoramiento de la calidad de vida, en especial lo relacionado con temas osteo musculares, a la comunidad universitaria de la universidad de cundinamarca - extensión zipaquirá</t>
  </si>
  <si>
    <t>prestar servicios profesionales y brindar orientación en el marco de formación integral y permanencia en la universidad de cundinamarca seccional ubaté</t>
  </si>
  <si>
    <t>prestar servicios como orientador deportivo para la comunidad universitaria de la universidad de cundinamarca seccional ubate</t>
  </si>
  <si>
    <t>prestar servicios como orientador deportivo para estudiantes, docentes y administrativos de la universidad de cundinamarca extension soacha</t>
  </si>
  <si>
    <t xml:space="preserve">prestar servicios de apoyo para el fortalecimiento de hábitos de vida saludable y mejoramiento de la calidad de vida en la comunidad de la universidad de cundinamarca sede fusagasugá._x000D_
</t>
  </si>
  <si>
    <t>prestar servicios de apoyo en el desarrollo de los 4 ejes estratégicos en la universidad de cundinamarca, seccional girardot</t>
  </si>
  <si>
    <t>prestar servicios de apoyo para el fortalecimiento de hábitos de vida saludable y mejoramiento de la calidad de vida en la comunidad de la universidad de cundinamarca seccional ubaté.</t>
  </si>
  <si>
    <t>prestar servicios de apoyo para el fortalecimiento de hábitos de vida saludable y mejoramiento de la calidad de vida en la comunidad de la universidad de cundinamarca extensión facatativá.</t>
  </si>
  <si>
    <t xml:space="preserve">prestar servicios profesionales para el fortalecimiento de hábitos de vida saludable y mejoramiento de la calidad de vida en la comunidad de la universidad de cundinamarca extensión soacha._x000D_
</t>
  </si>
  <si>
    <t xml:space="preserve">prestar servicios como instructor de artes plásticas para la comunidad universitaria de la universidad de cundinamarca sede fusagasugá._x000D_
</t>
  </si>
  <si>
    <t>prestar servicios como instructor de teatro para la comunidad universitaria de la universidad de cundinamarca seccional girardot.</t>
  </si>
  <si>
    <t xml:space="preserve">prestar servicios como instructor de futbol sala masculino y femenino para la comunidad universitaria de la universidad de cundinamarca sede fusagasuga y extension soacha._x000D_
</t>
  </si>
  <si>
    <t>prestar servicios como instructor de orquesta para la comunidad universitaria de la universidad de cundinamarca seccional girardot.</t>
  </si>
  <si>
    <t xml:space="preserve">prestar servicios como instructor de artes musicales para la comunidad universitaria de la universidad de cundinamarca sede fusagasugá._x000D_
</t>
  </si>
  <si>
    <t>prestar servicios como instructor de danzas para la comunidad universitaria de la universidad de cundinamarca sede fusagasugá y extensión soacha.</t>
  </si>
  <si>
    <t>prestar servicios profesionales para el fortalecimiento de hábitos de vida saludable y mejoramiento de la calidad de vida en la comunidad de la universidad de cundinamarca_x000D_
seccional ubaté</t>
  </si>
  <si>
    <t xml:space="preserve">prestar servicios profesionales y brindar orientación en el marco de formación integral y permanencia en la universidad de cundinamarca extensión facatativá._x000D_
</t>
  </si>
  <si>
    <t>adquisición de pruebas psicotécnicas para realizar proceso de selección de decanos en la universidad de cundinamarca</t>
  </si>
  <si>
    <t xml:space="preserve">prestar servicios profesionales y brindar orientación en el marco de formación integral y permanencia en la universidad de cundinamarca extensión soacha._x000D_
</t>
  </si>
  <si>
    <t>prestar servicios como profesional de programas de aprendizaje de hábitos de vida saludable y mejoramiento de la calidad de vida, en especial lo relacionado con temas osteo musculares, a la comunidad universitaria de la universidad de cundinamarca extensión soacha.</t>
  </si>
  <si>
    <t>prestar servicios profesionales para el fortalecimiento de hábitos de vida saludable y mejoramiento de la calidad de vida en la comunidad de la universidad de cundinamarca extensión chía.</t>
  </si>
  <si>
    <t>prestar servicios en bienestar universitario como profesional de programas de aprendizaje de hábitos de vida saludable y mejoramiento de la calidad de vida, en lo relacionado con temas osteo musculares, a la comunidad universitaria de la universidad de cundinamarca.</t>
  </si>
  <si>
    <t>prestar servicio de apoyo para el fortalecimiento de hábitos de vida saludable y mejoramiento de la calidad de vida en la comunidad de la universidad de cundinamarca extensión chía.</t>
  </si>
  <si>
    <t>prestar servicios profesionales para el fortalecimiento de hábitos de vida saludable y mejoramiento de la calidad de vida en la comunidad de la universidad de cundinamarca extensión facatativá.</t>
  </si>
  <si>
    <t>prestar servicios en bienestar universitario como profesional de programas de aprendizaje de hábitos de vida saludable y mejoramiento de la calidad de vida, en lo relacionado con temas osteo musculares y acompañ;amiento ascun a la comunidad universitaria de la universidad de cundinamarca.</t>
  </si>
  <si>
    <t>prestar servicios en la dirección de bienestar universitario como profesional de éxito académico.</t>
  </si>
  <si>
    <t>prestar servicios profesionales y brindar orientación en el marco de formación integral y permanencia en la universidad de cundinamarca extensiones chía y zipaquirá.</t>
  </si>
  <si>
    <t>prestar servicios profesionales para el fortalecimiento de hábitos de vida saludable y mejoramiento de la calidad de vida en la comunidad de la universidad de cundinamarca extensión zipaquirá.</t>
  </si>
  <si>
    <t>pago cuota anual de sostenimiento asociación colombiana de universidades a ascun 2022.</t>
  </si>
  <si>
    <t>2022-01-06 23:24:56.0</t>
  </si>
  <si>
    <t>2022-01-06 23:23:35.0</t>
  </si>
  <si>
    <t>2022-02-09 14:35:46.0</t>
  </si>
  <si>
    <t>72</t>
  </si>
  <si>
    <t>74</t>
  </si>
  <si>
    <t>75</t>
  </si>
  <si>
    <t>106</t>
  </si>
  <si>
    <t>107</t>
  </si>
  <si>
    <t>110</t>
  </si>
  <si>
    <t>111</t>
  </si>
  <si>
    <t>112</t>
  </si>
  <si>
    <t>113</t>
  </si>
  <si>
    <t>114</t>
  </si>
  <si>
    <t>130</t>
  </si>
  <si>
    <t>133</t>
  </si>
  <si>
    <t>135</t>
  </si>
  <si>
    <t>141</t>
  </si>
  <si>
    <t>142</t>
  </si>
  <si>
    <t>143</t>
  </si>
  <si>
    <t>144</t>
  </si>
  <si>
    <t>145</t>
  </si>
  <si>
    <t>146</t>
  </si>
  <si>
    <t>147</t>
  </si>
  <si>
    <t>149</t>
  </si>
  <si>
    <t>150</t>
  </si>
  <si>
    <t>2022-01-18 17:31:59.0</t>
  </si>
  <si>
    <t>2022-01-18 17:39:54.0</t>
  </si>
  <si>
    <t>2022-01-18 17:51:58.0</t>
  </si>
  <si>
    <t>2022-01-18 19:05:22.0</t>
  </si>
  <si>
    <t>2022-01-18 19:07:04.0</t>
  </si>
  <si>
    <t>2022-01-18 19:16:20.0</t>
  </si>
  <si>
    <t>2022-01-18 19:17:06.0</t>
  </si>
  <si>
    <t>2022-01-18 19:18:27.0</t>
  </si>
  <si>
    <t>2022-01-18 19:19:31.0</t>
  </si>
  <si>
    <t>2022-01-18 19:20:38.0</t>
  </si>
  <si>
    <t>2022-01-20 16:28:28.0</t>
  </si>
  <si>
    <t>2022-01-24 16:11:51.0</t>
  </si>
  <si>
    <t>2022-01-24 19:24:29.0</t>
  </si>
  <si>
    <t>2022-01-25 22:59:39.0</t>
  </si>
  <si>
    <t>2022-01-25 23:00:03.0</t>
  </si>
  <si>
    <t>2022-01-25 23:00:24.0</t>
  </si>
  <si>
    <t>2022-01-25 23:00:43.0</t>
  </si>
  <si>
    <t>2022-01-25 23:01:02.0</t>
  </si>
  <si>
    <t>2022-01-25 23:02:31.0</t>
  </si>
  <si>
    <t>2022-01-25 23:03:27.0</t>
  </si>
  <si>
    <t>2022-01-25 23:04:08.0</t>
  </si>
  <si>
    <t>2022-01-25 23:04:35.0</t>
  </si>
  <si>
    <t>2022-01-06 23:24:16.0</t>
  </si>
  <si>
    <t>73</t>
  </si>
  <si>
    <t>76</t>
  </si>
  <si>
    <t>77</t>
  </si>
  <si>
    <t>78</t>
  </si>
  <si>
    <t>80</t>
  </si>
  <si>
    <t>81</t>
  </si>
  <si>
    <t>86</t>
  </si>
  <si>
    <t>87</t>
  </si>
  <si>
    <t>88</t>
  </si>
  <si>
    <t>89</t>
  </si>
  <si>
    <t>90</t>
  </si>
  <si>
    <t>91</t>
  </si>
  <si>
    <t>96</t>
  </si>
  <si>
    <t>97</t>
  </si>
  <si>
    <t>105</t>
  </si>
  <si>
    <t>108</t>
  </si>
  <si>
    <t>109</t>
  </si>
  <si>
    <t>115</t>
  </si>
  <si>
    <t>116</t>
  </si>
  <si>
    <t>117</t>
  </si>
  <si>
    <t>118</t>
  </si>
  <si>
    <t>119</t>
  </si>
  <si>
    <t>121</t>
  </si>
  <si>
    <t>134</t>
  </si>
  <si>
    <t>2022-01-18 17:36:57.0</t>
  </si>
  <si>
    <t>2022-01-18 17:57:15.0</t>
  </si>
  <si>
    <t>2022-01-18 17:59:37.0</t>
  </si>
  <si>
    <t>2022-01-18 18:04:04.0</t>
  </si>
  <si>
    <t>2022-01-18 18:13:20.0</t>
  </si>
  <si>
    <t>2022-01-18 18:14:02.0</t>
  </si>
  <si>
    <t>2022-01-18 18:16:11.0</t>
  </si>
  <si>
    <t>2022-01-18 18:17:10.0</t>
  </si>
  <si>
    <t>2022-01-18 18:18:25.0</t>
  </si>
  <si>
    <t>2022-01-18 18:20:24.0</t>
  </si>
  <si>
    <t>2022-01-18 18:25:01.0</t>
  </si>
  <si>
    <t>2022-01-18 18:28:53.0</t>
  </si>
  <si>
    <t>2022-01-18 18:36:43.0</t>
  </si>
  <si>
    <t>2022-01-18 18:37:53.0</t>
  </si>
  <si>
    <t>2022-01-18 18:38:46.0</t>
  </si>
  <si>
    <t>2022-01-18 18:39:50.0</t>
  </si>
  <si>
    <t>2022-01-18 18:40:29.0</t>
  </si>
  <si>
    <t>2022-01-18 18:42:17.0</t>
  </si>
  <si>
    <t>2022-01-18 18:43:10.0</t>
  </si>
  <si>
    <t>2022-01-18 18:45:05.0</t>
  </si>
  <si>
    <t>2022-01-18 18:46:25.0</t>
  </si>
  <si>
    <t>2022-01-18 18:47:50.0</t>
  </si>
  <si>
    <t>2022-01-18 18:53:01.0</t>
  </si>
  <si>
    <t>2022-01-18 18:54:05.0</t>
  </si>
  <si>
    <t>2022-01-18 18:55:07.0</t>
  </si>
  <si>
    <t>2022-01-18 18:56:59.0</t>
  </si>
  <si>
    <t>2022-01-18 18:58:25.0</t>
  </si>
  <si>
    <t>2022-01-18 18:59:29.0</t>
  </si>
  <si>
    <t>2022-01-18 19:00:42.0</t>
  </si>
  <si>
    <t>2022-01-18 19:01:43.0</t>
  </si>
  <si>
    <t>2022-01-18 19:02:31.0</t>
  </si>
  <si>
    <t>2022-01-18 19:08:52.0</t>
  </si>
  <si>
    <t>2022-01-18 19:09:42.0</t>
  </si>
  <si>
    <t>2022-01-18 19:21:56.0</t>
  </si>
  <si>
    <t>2022-01-18 19:23:43.0</t>
  </si>
  <si>
    <t>2022-01-18 19:25:15.0</t>
  </si>
  <si>
    <t>2022-01-18 19:35:14.0</t>
  </si>
  <si>
    <t>2022-01-18 19:36:30.0</t>
  </si>
  <si>
    <t>2022-01-19 17:59:33.0</t>
  </si>
  <si>
    <t>2022-01-24 16:30:37.0</t>
  </si>
  <si>
    <t>2022-01-06 23:26:08.0</t>
  </si>
  <si>
    <t>2022-01-06 23:25:27.0</t>
  </si>
  <si>
    <t>apoyar la formación posgradual de docentes vinculados a la_x000D_
universidad de cundinamarca, atendiendo lo establecido en la_x000D_
resolución n.083 de 2011 y resolución 235 de 2012, para la vigencia 2022.</t>
  </si>
  <si>
    <t>2022-02-08 16:31:02.0</t>
  </si>
  <si>
    <t>prestar servicios profesionales en la escuela de formacion y aprendizaje docente elaborando la sistematizacion de experiencias pedagogicas asociadas a la implementacion de los circuitos de formacion, evaluacion e innovacion realizados a traves del proceso de cualificacion a profesores</t>
  </si>
  <si>
    <t>prestar servicios profesionales en la escuela de formacion y aprendizaje docente acompañ;ando la gestión administrativa para el despliegue de los circuitos de formacion mediante la puesta en marcha de herramientas digitales que contribuyan a la mejora respecto al desarrollo profesoral y servicios ofertados por la efad en el marco del medit.</t>
  </si>
  <si>
    <t>prestar servicios profesionales en la escuela de formacion y aprendizaje docente gestionando los recursos educativos digitales requeridos para el diseñ;o e implementación de los circuitos de formacion y procesos de aseguramiento de la calidad del aprendizaje</t>
  </si>
  <si>
    <t>prestar servicios profesionales en la escuela de formacion y_x000D_
aprendizaje docente para desarrollar contenidos de tipo grafico_x000D_
(imagen - video) y recursos educativos digitales, que soporten las_x000D_
estrategias ejecutadas dentro de los circuitos de formacion,_x000D_
evaluacion e innovacion y otras actividades adelantadas en el_x000D_
area</t>
  </si>
  <si>
    <t>prestar servicios profesionales en la escuela de formacion y_x000D_
aprendizaje docente coordinando el desarrollo de recursos,_x000D_
metodologias y estrategias para implementar los circuitos de_x000D_
formación de la efad en el marco del modelo educativo de la_x000D_
universidad de cundinamarca</t>
  </si>
  <si>
    <t>prestar servicios profesionales en la escuela de formacion y_x000D_
aprendizaje docente gestionando, sistematizando analiticas_x000D_
academicas y acompañ;amiento a profesores en el marco de los_x000D_
circuitos de formación, innovación y evaluación con metodologías_x000D_
y estrategias para implementar el campo multidimensional de_x000D_
aprendizaje.</t>
  </si>
  <si>
    <t>prestar servicios profesionales en la escuela de formacion y_x000D_
aprendizaje docente apoyando la implementacion de la mesa de_x000D_
ayuda para asesorar a los profesores y monitores adscritos a la_x000D_
escuela de formacion docente, en el diseñ;o e implementacion de_x000D_
los planes de aprendizaje digital elaborados en el marco de los_x000D_
circuitos de formacion</t>
  </si>
  <si>
    <t>prestar servicios profesionales en la escuela de formacion y_x000D_
aprendizaje docente gestionando los servicios de web master_x000D_
para sistematizar las experiencias derivadas de la implementacion_x000D_
de los circuitos de formacion dirigidos a profesores de la_x000D_
universidad de cundinamarca</t>
  </si>
  <si>
    <t>prestar servicios profesionales para realizar la correccion de_x000D_
estilo y verificacion de aspectos tecnicos de documentos_x000D_
estrategicos en el marco de los procesos misionales que adelanta_x000D_
la efad y procesos de aseguramiento de la calidad académica y del_x000D_
aprendizaje</t>
  </si>
  <si>
    <t>prestar servicios profesionales en la escuela de formacion y_x000D_
aprendizaje docente apoyando el diseñ;o e implementacion de los_x000D_
campos de aprendizaje disciplinar de los programas resignificados_x000D_
curricularmente</t>
  </si>
  <si>
    <t>prestar servicios profesionales en la escuela de formacion y_x000D_
aprendizaje docente apoyando el diseñ;o, implementacion y gestión_x000D_
de los campos de aprendizaje disciplinar de los programas_x000D_
resignificados curricularmente.</t>
  </si>
  <si>
    <t>prestar servicios profesionales en la escuela de formacion y_x000D_
aprendizaje docente apoyando el diseñ;o, implementacion y gestión_x000D_
de los campos de aprendizaje de los programas resignificados_x000D_
curricularmente.</t>
  </si>
  <si>
    <t>prestar servicios profesionales en la escuela de formacion y_x000D_
aprendizaje docente de la ucundinamarca para implementar piezas_x000D_
graficas, micrositio, videotutoriales y recursos educativos_x000D_
digitales requeridos en el desarrollo de los circuitos de_x000D_
evaluacion, formacion e innovacion</t>
  </si>
  <si>
    <t>prestar servicios profesionales en la escuela de formacion y_x000D_
aprendizaje docente de la ucundinamarca para implementar piezas_x000D_
graficas, micrositio, videotutoriales y recursos educativos_x000D_
digitales requeridos en el desarrollo de los circuitos de_x000D_
evaluacion, formacion e innovacion requeridos en el campo_x000D_
multidimensional de aprendizaje</t>
  </si>
  <si>
    <t>prestar servicios profesionales en la escuela de formacion y_x000D_
aprendizaje docente apoyando la sistematizacion de datos y_x000D_
analitica academica, en el marco de los procesos realizados en los_x000D_
circuitos de formacion, aprendizaje e innovacion desarrollados_x000D_
por la escuela de formacion docente de la universidad de_x000D_
cundinamarca</t>
  </si>
  <si>
    <t>prestar servicios profesionales en la escuela de formacion y_x000D_
aprendizaje docente acompañ;ando a los profesores de la_x000D_
universidad de cundinamarca en el diseñ;o, implementacion y_x000D_
gestión de los campos de aprendizaje disciplinar de los programas_x000D_
resignificados curricularmente.</t>
  </si>
  <si>
    <t xml:space="preserve">prestar servicios profesionales en la escuela de formacion y aprendizaje docente para gestionar el acompañ;amiento, construccion y retroalimentacion en el diseñ;o de campos de aprendizaje derivados de los procesos de resignificacion curricular de programas academicos de la universidad de cundinamarca_x000D_
</t>
  </si>
  <si>
    <t xml:space="preserve">prestar servicios profesionales para coordinar la implementación del campo muntidimensional de aprendizaje en el marco de los procesos de resignificación curricular de la universidad de cundinamarca_x000D_
</t>
  </si>
  <si>
    <t>32</t>
  </si>
  <si>
    <t>50</t>
  </si>
  <si>
    <t>52</t>
  </si>
  <si>
    <t>55</t>
  </si>
  <si>
    <t>174</t>
  </si>
  <si>
    <t>175</t>
  </si>
  <si>
    <t>2022-01-11 12:55:11.0</t>
  </si>
  <si>
    <t>2022-01-13 16:25:59.0</t>
  </si>
  <si>
    <t>2022-01-14 11:51:50.0</t>
  </si>
  <si>
    <t>2022-01-14 11:53:54.0</t>
  </si>
  <si>
    <t>2022-01-14 11:57:14.0</t>
  </si>
  <si>
    <t>2022-01-14 11:58:42.0</t>
  </si>
  <si>
    <t>2022-01-14 12:01:40.0</t>
  </si>
  <si>
    <t>2022-01-14 12:02:18.0</t>
  </si>
  <si>
    <t>2022-01-14 12:02:58.0</t>
  </si>
  <si>
    <t>2022-01-14 12:03:18.0</t>
  </si>
  <si>
    <t>2022-01-14 12:06:33.0</t>
  </si>
  <si>
    <t>2022-01-14 12:09:24.0</t>
  </si>
  <si>
    <t>2022-01-14 12:09:47.0</t>
  </si>
  <si>
    <t>2022-01-14 12:11:28.0</t>
  </si>
  <si>
    <t>2022-01-14 12:13:28.0</t>
  </si>
  <si>
    <t>2022-01-17 10:24:46.0</t>
  </si>
  <si>
    <t>2022-01-26 16:00:12.0</t>
  </si>
  <si>
    <t>2022-01-26 16:00:33.0</t>
  </si>
  <si>
    <t>prestar servicios profesionales de ingeniera ambiental para asesorar y realizar gestión de actividades de alistamiento para certificación de las normas del sistema de gestión ambiental de la universidad de cundinamarca.</t>
  </si>
  <si>
    <t>prestar servicios profesionales para apoyar las actividades de alistamiento para la certificación de las normas relacionadas con el sistema de gestión ambiental de la universidad de cundinamarca en el nodo centro, extensión soacha y oficinas bogotá.</t>
  </si>
  <si>
    <t>prestar servicios profesionales para apoyar las actividades de alistamiento para la certificación de las normas relacionadas con el sistema de gestión ambiental de la universidad de cundinamarca en el nodo sur, sede fusagasugá.</t>
  </si>
  <si>
    <t>prestar servicios profesionales para apoyar las actividades de alistamiento para la certificación de las normas relacionadas con el sistema de gestión ambiental de la universidad de cundinamarca en el nodo sur, seccional girardot.</t>
  </si>
  <si>
    <t>prestar servicios profesionales para apoyar las actividades de alistamiento para la certificación de las normas relacionadas con el sistema de gestión ambiental de la universidad de cundinamarca en el nodo norte, extensión chía y extensión zipaquirá.</t>
  </si>
  <si>
    <t>prestar servicios profesionales para apoyar las actividades de alistamiento para la certificación de las normas relacionadas con el sistema de gestión ambiental de la universidad de cundinamarca en el nodo norte, seccional ubaté.</t>
  </si>
  <si>
    <t>24</t>
  </si>
  <si>
    <t>120</t>
  </si>
  <si>
    <t>122</t>
  </si>
  <si>
    <t>124</t>
  </si>
  <si>
    <t>125</t>
  </si>
  <si>
    <t>127</t>
  </si>
  <si>
    <t>2022-01-12 10:40:22.0</t>
  </si>
  <si>
    <t>2022-01-18 19:43:26.0</t>
  </si>
  <si>
    <t>2022-01-19 18:20:15.0</t>
  </si>
  <si>
    <t>2022-01-19 18:21:04.0</t>
  </si>
  <si>
    <t>2022-01-20 12:17:49.0</t>
  </si>
  <si>
    <t>2022-01-20 12:19:09.0</t>
  </si>
  <si>
    <t>prestar servicios de apoyo para realizar la digitalización y soporte de los trámites procesos y procedimientos administrativos de la universidad de cundinamarca.</t>
  </si>
  <si>
    <t>prestar servicios profesionales de ingeniero industrial para asesorar y realizar gestión de las actividades de alistamiento para la certificación de los sistemas integrados de gestión de la calidad de la universidad de cundinamarca</t>
  </si>
  <si>
    <t>prestar servicios profesionales para apoyar el mantenimiento del sistema de gestión de la calidad y las actividades de alistamiento para la certificación de las normas relacionadas con el sistema de gestión de la calidad de la universidad de cundinamarca.</t>
  </si>
  <si>
    <t>prestar servicios profesionales de economista para apoyar el mantenimiento del sistema de gestión de la calidad y las actividades de alistamiento para la certificación de las normas relacionadas con el sistema de gestión de la calidad de la universidad de cundinamarca.</t>
  </si>
  <si>
    <t>25</t>
  </si>
  <si>
    <t>26</t>
  </si>
  <si>
    <t>126</t>
  </si>
  <si>
    <t>131</t>
  </si>
  <si>
    <t>2022-01-12 10:40:54.0</t>
  </si>
  <si>
    <t>2022-01-12 10:41:18.0</t>
  </si>
  <si>
    <t>2022-01-20 12:18:33.0</t>
  </si>
  <si>
    <t>2022-01-21 10:21:46.0</t>
  </si>
  <si>
    <t>caja menor sistemas de gestión de calidad</t>
  </si>
  <si>
    <t>2022-02-11 10:47:41.0</t>
  </si>
  <si>
    <t xml:space="preserve">prestar servicios como diseñ;ador gráfico digital para los canales online y de venta que establezca la unidad de marketing de la universidad de cundinamarca._x000D_
</t>
  </si>
  <si>
    <t xml:space="preserve">prestar servicios como content manager para administrar las redes sociales ,y los canales online y de venta institucional, de la universidad de cundinamarca._x000D_
</t>
  </si>
  <si>
    <t>prestar servicios profesionales como analista para la unidad de marketing digital.</t>
  </si>
  <si>
    <t xml:space="preserve">prestar servicios profesionales en marketing digital para la unidad de mercadeo de la universidad de cundinamarca_x000D_
</t>
  </si>
  <si>
    <t>prestar servicios como desarrollador web para la unidad de marketing digital de la universidad de cundinamarca.</t>
  </si>
  <si>
    <t>2022-01-18 17:26:08.0</t>
  </si>
  <si>
    <t>2022-01-18 17:26:35.0</t>
  </si>
  <si>
    <t>2022-01-18 17:28:37.0</t>
  </si>
  <si>
    <t>2022-01-18 17:29:22.0</t>
  </si>
  <si>
    <t>2022-01-20 16:28:08.0</t>
  </si>
  <si>
    <t>71</t>
  </si>
  <si>
    <t>129</t>
  </si>
  <si>
    <t>prestar servicios profesionales para la estructuración e implementación del sistema de gestión antisoborno acorde con los lineamientos de la norma técnica ntc iso 37001. y su articulación a los demás sistemas de gestión por medio del modelo mipg</t>
  </si>
  <si>
    <t>prestar servicios de consultoría para diseñ;ar, estructurar, revisar y conceptuar sobre proyectos de inversión universitaria y proyectos de regalías, bajo metodología mml y mga.</t>
  </si>
  <si>
    <t>prestar servicios profesionales para el cierre de planes de mejoramiento concernientes al modelo integrado de planeación y gestión mipg y a las acciones de política reportadas en el formulario furag y prestar apoyo al reporte de avances a la gestión furag. (gestionar la 7ma dimensión control interno, delimitación del alcance de la segunda línea de defensa en esta dimensión del modelo mipg).</t>
  </si>
  <si>
    <t>28</t>
  </si>
  <si>
    <t>128</t>
  </si>
  <si>
    <t>132</t>
  </si>
  <si>
    <t>2022-01-13 08:03:50.0</t>
  </si>
  <si>
    <t>2022-01-20 16:27:47.0</t>
  </si>
  <si>
    <t>2022-01-21 10:22:44.0</t>
  </si>
  <si>
    <t xml:space="preserve">prestar servicios como ingeniero de sistemas para el mejoramiento de la calidad de datos de la universidad de cundinamarca y apoyo técnico del aplicativo de banco de proyectos._x000D_
</t>
  </si>
  <si>
    <t>renovación del servicio de soporte, actualización y mantenimiento de la suite visión empresarial módulo bcs</t>
  </si>
  <si>
    <t>19</t>
  </si>
  <si>
    <t>202</t>
  </si>
  <si>
    <t>2022-01-11 16:49:27.0</t>
  </si>
  <si>
    <t>2022-01-31 17:19:56.0</t>
  </si>
  <si>
    <t>adquisición de elementos para el apoyo logístico para la realización de los diferentes eventos presenciales y virtuales en los que participa y organiza la oficina de graduados o requeridos para su correcto funcionamiento, a nivel interno, en sedes, seccionales y extensiones o a nivel externo</t>
  </si>
  <si>
    <t>2022-02-15 10:58:46.0</t>
  </si>
  <si>
    <t>prestar servicios profesionales en la dirección de interacción_x000D_
social universitaria gestionando la suscripción, sistematización y_x000D_
analítica de resultados derivados de convenios académicos</t>
  </si>
  <si>
    <t>prestacion de servicios profesionales en la direccion de_x000D_
interacción social universitaria para gestionar el desarrollo de_x000D_
procesos de educacion continuada, proyectos sociales y fondo_x000D_
academico de la universidad de cundinamarca</t>
  </si>
  <si>
    <t>prestar servicios profesionales en la dirección de interacción social universitaria, apoyando el desarrollo misional y operativo de las áreas de la dirección de interacción social universitaria</t>
  </si>
  <si>
    <t>prestacion de servicios profesionales para gestionar los_x000D_
procesos asociados al area de responsabilidad social_x000D_
universitaria en coherencia con la politica de interaccion social y_x000D_
sus acciones estrategicas</t>
  </si>
  <si>
    <t>prestar servicios profesionales para la gestion de voluntariado,_x000D_
prácticas y pasantías en el marco de la política de interacción_x000D_
social universitaria</t>
  </si>
  <si>
    <t>prestacion de servicios profesionales en la direccion de_x000D_
interaccion social universitaria para apoyar el diseñ;o de_x000D_
recursos educativos digitales, piezas publicitarias y entornos_x000D_
virtuales para la difusion de los procesos de interaccion social</t>
  </si>
  <si>
    <t>prestar servicios profesionales en la dirección de interacción_x000D_
social universitaria, apoyando el desarrollo de los lineamientos_x000D_
de responsabilidad social universitaria en coherencia con el medit_x000D_
y políticas institucionales</t>
  </si>
  <si>
    <t>prestar servicios profesionales en la dirección de interacción social_x000D_
universitaria apoyando la sistematización y digitalización de los_x000D_
procesos de interacción social universitaria en coherencia con el_x000D_
sistema de gestión de la calidad y política de interacción social.</t>
  </si>
  <si>
    <t>prestar servicios profesionales para la gestion del laboratorio_x000D_
de innovacion social en coherencia con la politica de_x000D_
interaccion social universitaria</t>
  </si>
  <si>
    <t>prestar servicios profesionales para gestionar lo relacionado_x000D_
con el procedimiento de educacion continuada en coherencia con_x000D_
la politica isu</t>
  </si>
  <si>
    <t>18</t>
  </si>
  <si>
    <t>20</t>
  </si>
  <si>
    <t>21</t>
  </si>
  <si>
    <t>22</t>
  </si>
  <si>
    <t>136</t>
  </si>
  <si>
    <t>152</t>
  </si>
  <si>
    <t>165</t>
  </si>
  <si>
    <t>2022-01-11 12:49:33.0</t>
  </si>
  <si>
    <t>2022-01-11 12:52:19.0</t>
  </si>
  <si>
    <t>2022-01-11 12:54:24.0</t>
  </si>
  <si>
    <t>2022-01-11 12:57:58.0</t>
  </si>
  <si>
    <t>2022-01-11 16:59:27.0</t>
  </si>
  <si>
    <t>2022-01-11 17:01:47.0</t>
  </si>
  <si>
    <t>2022-01-11 17:02:08.0</t>
  </si>
  <si>
    <t>2022-01-25 12:37:26.0</t>
  </si>
  <si>
    <t>2022-01-26 10:40:08.0</t>
  </si>
  <si>
    <t>2022-01-26 15:28:26.0</t>
  </si>
  <si>
    <t>prestar servicios como profesional para apoyar al líder de la oficina de relaciones internacionales en el desarrollo de las políticas del eje estratégico dialogando con el mundo, que requiera la universidad de cundinamarca con el fin de asegurar la calidad educativa de la misma.</t>
  </si>
  <si>
    <t>prestar servicios como profesional en lenguas modernas para liderar el fortalecimiento de la internacionalización en los programas y el desarrollo de las políticas del eje estratégico dialogando con el mundo, que requiera la universidad de cundinamarca con el fin de asegurar la calidad educativa de la misma.</t>
  </si>
  <si>
    <t>servicio de alimentación, hospedaje y transporte para docentes y estudiantes internacionales.</t>
  </si>
  <si>
    <t>140</t>
  </si>
  <si>
    <t>160</t>
  </si>
  <si>
    <t>2022-01-25 22:45:33.0</t>
  </si>
  <si>
    <t>2022-01-26 11:44:44.0</t>
  </si>
  <si>
    <t>2022-02-23 10:04:11.0</t>
  </si>
  <si>
    <t>prestar servicios profesionales para liderar el proceso de articulación e implementación de la política de educación superior inclusiva declarada en la universidad de cundinamarca con cada una de las áreas misionales y administrativas.</t>
  </si>
  <si>
    <t>prestar servicios profesionales para apoyar la implementación del plan de acción de educación superior inclusiva en articulación con las áreas y dependencias.</t>
  </si>
  <si>
    <t>151</t>
  </si>
  <si>
    <t>204</t>
  </si>
  <si>
    <t>2022-01-26 10:09:40.0</t>
  </si>
  <si>
    <t>2022-02-08 16:31:40.0</t>
  </si>
  <si>
    <t>auxilio de cesantiaspersonal administrativo ocasional - contratacion del personal de la direccion de sistemas y tecnologia</t>
  </si>
  <si>
    <t>2022-01-06 16:45:25.0</t>
  </si>
  <si>
    <t>auxilio de transporte personal administrativo ocasional - contratacion  del personal de la direccion de sistemas y tecnologia</t>
  </si>
  <si>
    <t>2022-01-06 16:34:40.0</t>
  </si>
  <si>
    <t xml:space="preserve">_x000D_
prestar servicios en el seguimiento a los procesos de seguridad informatica y gestion de servicios en nube, en la direccion de sistemas y tecnologia de la universidad de cundinamarca </t>
  </si>
  <si>
    <t xml:space="preserve">prestar servicios en el desarrollo de los procedimientos de calidad de datos, analisis de datos y presentacion de informacion para la toma de decision de los diferentes procesos universitarios. </t>
  </si>
  <si>
    <t xml:space="preserve">prestar servicios en la apropiacion e implementación de las tecnologias emergentes para la mejora de los procesos universitarios conforme al campo multidimensional de aprendizaje en coherencia con el modelo educativo digital transmoderno </t>
  </si>
  <si>
    <t>137</t>
  </si>
  <si>
    <t>138</t>
  </si>
  <si>
    <t>181</t>
  </si>
  <si>
    <t>2022-01-25 22:43:28.0</t>
  </si>
  <si>
    <t>2022-01-25 22:43:59.0</t>
  </si>
  <si>
    <t>2022-01-27 22:54:07.0</t>
  </si>
  <si>
    <t>prima de servicio personal administrativo ocasional - contratacion  del personal de la direccion de sistemas y tecnologia</t>
  </si>
  <si>
    <t>2022-01-06 16:36:22.0</t>
  </si>
  <si>
    <t>sueldo basico personal administrativo ocasional - contratacion  del personal de la direccion de sistemas y tecnologia</t>
  </si>
  <si>
    <t>2022-01-06 16:34:01.0</t>
  </si>
  <si>
    <t xml:space="preserve">vacaciones personal administrativo ocasional - contratacion del personal de la direccion de sistemas y tecnologia </t>
  </si>
  <si>
    <t>2022-01-06 17:33:05.0</t>
  </si>
  <si>
    <t>pago contra factura por concepto de renovación aportes patrimoniales actividades ecr, uso de codigo de barras</t>
  </si>
  <si>
    <t>2022-01-25 22:44:24.0</t>
  </si>
  <si>
    <t>adquisición de insumos para la impresora de carnetización de la universidad de cundinamarca.</t>
  </si>
  <si>
    <t>2022-02-09 12:25:57.0</t>
  </si>
  <si>
    <t xml:space="preserve">_x000D_
prestar servicios como ingeniera de seguridad de la informacion, generando estrategias para el cierre de brechas en la implementacion del sistemas de gestion de seguridad de la informacion - sgsi. </t>
  </si>
  <si>
    <t>2022-01-26 17:23:20.0</t>
  </si>
  <si>
    <t>2022-01-17 10:25:14.0</t>
  </si>
  <si>
    <t>asignación exoneraciones de matrícula por recursos económicos ipa 2022</t>
  </si>
  <si>
    <t>2022-01-17 17:58:49.0</t>
  </si>
  <si>
    <t>publicación del artículo titulado: adickeya solani, pectobacterium atrosepticum and pseudomonas asplenii: causal agents of bacterial soft rot in cyclamen plants (cyclamen persicum mill.) in colombiaa del grupo de investigación prosafis, en la revista indexada canadian journal of plant pathology.</t>
  </si>
  <si>
    <t>206</t>
  </si>
  <si>
    <t>2022-02-09 12:26:20.0</t>
  </si>
  <si>
    <t xml:space="preserve">publicación del artículo titulado: caracterización del turismo en la provincia del sumapaz- colombia, del grupo de investigación arado, en la revista indexada conocimiento global.  </t>
  </si>
  <si>
    <t>2022-02-18 12:18:01.0</t>
  </si>
  <si>
    <t>prestar servicios profesionales para brindar apoyo y acompañ;amiento en la gestion del proceso de ciencia, tecnología e innovación, cumplimiento de metas, objetivos y gestion de recursos sgr y entidades externas</t>
  </si>
  <si>
    <t>prestar servicios profesionales como corrector ortográfico, gramatical y revisión de estilo de libros derivados de proyectos de investigación y demás productos de ciencia, tecnología e innovación de los grupos de investigación de la universidad de cundinamarca</t>
  </si>
  <si>
    <t>prestar servicios profesionales para brindar apoyo y acompañ;amiento en todos los procesos derivados de redes de investigacion en las que participa la udec (nacionales e internacionales), asi como en los procesos relacionados a los cai, cadi y cac de la universidad de cundinamarca</t>
  </si>
  <si>
    <t>prestar servicios profesionales para el manejo del portal web dirección de investigación de la universidad de cundinamarca, apoyo en los sistemas de gestión, planes de mejoramiento, informes y reportes del proceso ciencia, tecnología e innovación entre otras actividades de fortalecimiento a la investigación</t>
  </si>
  <si>
    <t>prestar servicios profesionales para el apoyo, asesoría y acompañ;amiento de las actividades del procedimiento proyectos de investigación (convocatorias externas) contribuyendo en las fases de gestión de los proyectos entre otras actividades de fortalecimiento a la investigación</t>
  </si>
  <si>
    <t>prestar servicios profesionales para brindar apoyo en el area de metrologia y contribuir en realizar la verificacion de las mediciones, unidades de medida y de los equipos utilizados en el desarrollo de proyectos de investigación y emitir conceptos relacionados de proyectos de investigación presentadosobligaciones</t>
  </si>
  <si>
    <t>prestar servicios profesionales para brindar acompañ;amiento en las acciones y actividades relacionadas con carrera academica, acompañ;amiento y_x000D_
seguimiento en procesos de cualificación y producción docente, ingreso y reingreso a carrera, evaluación docente, comisiones de estudio, promoción y reconocimiento docente, participar en procesos externos de la red de seguimiento y mejoramiento de las prácticas de carrera docente y su producción académica, generación de reportes sobre docentes, sus actividades y producción académica solicitados por el solicitados por el ministerio de educación nacional, minciencias e icfes, y, demas acciones y actividades similares, afines y/o relacionadas con personal docente y su carrera académico investigativa</t>
  </si>
  <si>
    <t>prestar servicios profesionales de apoyo, asesoría y acompañ;amiento en actividades relacionadas con el procedimiento semilleros de investigación e investigación formativa y proceso de capacitaciones, entre otras actividades de fortalecimiento a la investigación</t>
  </si>
  <si>
    <t>prestar servicios para brindar apoyo, asesoría y acompañ;amiento en la ejecución contable-financiera de los proyectos de investigación internos, de convocatorias externas, y, del sgr y similares</t>
  </si>
  <si>
    <t>prestar los servicios profesionales para el manejo y administración del sello editorial de la universidad de cundinamarca, el sistema de publicaciones y revistas de la universidad, entre otras actividades de fortalecimiento a la investigación.</t>
  </si>
  <si>
    <t>prestar los servicios para brindar apoyo y acompañ;amiento en el diseñ;o, diagramación y maquetación al interior de la editorial de la universidad de cundinamarca</t>
  </si>
  <si>
    <t>prestar servicios profesionales como diseñ;ador industrial para brindar apoyo y acompañ;amiento en el procedimiento editorial contribuyendo en las diferentes publicaciones y proyección de imagen del proceso de ciencia, tecnología e innovación, entre otras actividades de fortalecimiento a la investigación</t>
  </si>
  <si>
    <t>prestar servicios profesionales para el apoyo, asesoría y acompañ;amiento de las actividades del procedimiento proyectos de investigación internos y conjuntos contribuyendo en las fases de gestión de los proyectos entre otras actividades de fortalecimiento a la investigación</t>
  </si>
  <si>
    <t>prestar servicios profesionales para el apoyo, asesoría y acompañ;amiento de las actividades del procedimiento grupos de investigación a fin de contribuir al reconocimiento, categorización y mejoramiento de categoría, entre otras actividades de fortalecimiento a la investigación</t>
  </si>
  <si>
    <t>prestar servicios profesionales para brindar apoyo y acompañ;amiento desde el area jurídica para contribuir en el desarrollo y ejecucion de programas y proyectos de investigacion y de apoyo en actualización normativa</t>
  </si>
  <si>
    <t>153</t>
  </si>
  <si>
    <t>154</t>
  </si>
  <si>
    <t>161</t>
  </si>
  <si>
    <t>162</t>
  </si>
  <si>
    <t>163</t>
  </si>
  <si>
    <t>164</t>
  </si>
  <si>
    <t>166</t>
  </si>
  <si>
    <t>167</t>
  </si>
  <si>
    <t>168</t>
  </si>
  <si>
    <t>169</t>
  </si>
  <si>
    <t>170</t>
  </si>
  <si>
    <t>171</t>
  </si>
  <si>
    <t>172</t>
  </si>
  <si>
    <t>173</t>
  </si>
  <si>
    <t>180</t>
  </si>
  <si>
    <t>2022-01-26 10:40:48.0</t>
  </si>
  <si>
    <t>2022-01-26 10:41:18.0</t>
  </si>
  <si>
    <t>2022-01-26 11:45:21.0</t>
  </si>
  <si>
    <t>2022-01-26 11:46:32.0</t>
  </si>
  <si>
    <t>2022-01-26 11:49:31.0</t>
  </si>
  <si>
    <t>2022-01-26 11:49:59.0</t>
  </si>
  <si>
    <t>2022-01-26 15:29:04.0</t>
  </si>
  <si>
    <t>2022-01-26 15:29:33.0</t>
  </si>
  <si>
    <t>2022-01-26 15:29:57.0</t>
  </si>
  <si>
    <t>2022-01-26 15:30:19.0</t>
  </si>
  <si>
    <t>2022-01-26 15:30:39.0</t>
  </si>
  <si>
    <t>2022-01-26 15:30:58.0</t>
  </si>
  <si>
    <t>2022-01-26 15:31:17.0</t>
  </si>
  <si>
    <t>2022-01-26 15:31:41.0</t>
  </si>
  <si>
    <t>2022-01-27 22:53:36.0</t>
  </si>
  <si>
    <t>membresia para hacer parte del nodo bogota cundinamarca de la red colombiana de semilleros de investigacion (redcolsi) para la vigencia 2021.</t>
  </si>
  <si>
    <t>2022-02-18 12:21:55.0</t>
  </si>
  <si>
    <t>prestar los servicios profesionales para brindar apoyo, asesoria y acompañ;amiento en la formulación, estructuración y demas fases de la gestión de proyectos de investigación con financiación externa</t>
  </si>
  <si>
    <t>prestar los servicios profesionales para el manejo y administración de las publicaciones cientificas seriadas y periodicas de acuerdo con los criterios de calidad cientifica, editorial, visibilidad e impacto.</t>
  </si>
  <si>
    <t>prestar los servicios profesionales para brindar apoyo, asesoria y acompañ;amiento en la formulación, estructuración y demas fases de la gestión de proyectos de investigación con financiación externa.</t>
  </si>
  <si>
    <t>prestar los servicios profesionales para brindar apoyo, asesoria y acompañ;amiento en la formulación, estructuración de los centros de investigacion de la universidad de cundinamarca, asi como contribuir en la formulacion y estructuracion y demas fases de la gestión de proyectos de investigación con financiación externa</t>
  </si>
  <si>
    <t>155</t>
  </si>
  <si>
    <t>156</t>
  </si>
  <si>
    <t>157</t>
  </si>
  <si>
    <t>158</t>
  </si>
  <si>
    <t>159</t>
  </si>
  <si>
    <t>2022-01-26 10:41:43.0</t>
  </si>
  <si>
    <t>2022-01-26 10:42:01.0</t>
  </si>
  <si>
    <t>2022-01-26 10:42:21.0</t>
  </si>
  <si>
    <t>2022-01-26 10:42:43.0</t>
  </si>
  <si>
    <t>2022-01-26 10:43:32.0</t>
  </si>
  <si>
    <t>contratar el servicio de hogar universitario para los estudiantes de la universidad de cundinamarca, extensión facatativa. para el primer
periodo académico 2022.</t>
  </si>
  <si>
    <t>04-02-2022</t>
  </si>
  <si>
    <t>01-02-2022</t>
  </si>
  <si>
    <t>10-02-2022</t>
  </si>
  <si>
    <t>'4020201040431-1</t>
  </si>
  <si>
    <t>'4020202080331-5</t>
  </si>
  <si>
    <t>'4020202080331-6</t>
  </si>
  <si>
    <t>'4020202080312-2</t>
  </si>
  <si>
    <t>'4020202090212-1</t>
  </si>
  <si>
    <t>'4030801010112-1</t>
  </si>
  <si>
    <t>'4020201030823-1</t>
  </si>
  <si>
    <t>'4020202060323-1</t>
  </si>
  <si>
    <t>'4020202080823-1</t>
  </si>
  <si>
    <t>'4020202090623-1</t>
  </si>
  <si>
    <t>'4020202090433-1</t>
  </si>
  <si>
    <t>'4030202010133-1</t>
  </si>
  <si>
    <t>'4020202080513-1</t>
  </si>
  <si>
    <t>'4020202080313-1</t>
  </si>
  <si>
    <t>4020202050417-1</t>
  </si>
  <si>
    <t>'4020202060432-1</t>
  </si>
  <si>
    <t>'4020202080332-1</t>
  </si>
  <si>
    <t>'4020202080330-2</t>
  </si>
  <si>
    <t>'4020101040518-1</t>
  </si>
  <si>
    <t>'4020202080318-4</t>
  </si>
  <si>
    <t>'4020202060319-1</t>
  </si>
  <si>
    <t>'4020202080319-1</t>
  </si>
  <si>
    <t>'4020202080519-1</t>
  </si>
  <si>
    <t>'4020202090219-1</t>
  </si>
  <si>
    <t>'4020202090619-1</t>
  </si>
  <si>
    <t>'4020201030822-1</t>
  </si>
  <si>
    <t>'4020201040522-1</t>
  </si>
  <si>
    <t>'4020202060322-1</t>
  </si>
  <si>
    <t>'4020202060422-1</t>
  </si>
  <si>
    <t>'4020202080822-1</t>
  </si>
  <si>
    <t>'4020202090622-1</t>
  </si>
  <si>
    <t>'4050101030222-1</t>
  </si>
  <si>
    <t>'4020202090920-1</t>
  </si>
  <si>
    <t>'4020201030839-1</t>
  </si>
  <si>
    <t>'4020202090239-1</t>
  </si>
  <si>
    <t>'4020202090210-1</t>
  </si>
  <si>
    <t>'4030801010108-1</t>
  </si>
  <si>
    <t>4020101060226-1</t>
  </si>
  <si>
    <t>4030201010126-1</t>
  </si>
  <si>
    <t>4050102080326-1</t>
  </si>
  <si>
    <t>4050102080326-2</t>
  </si>
  <si>
    <t>4050101040726-1</t>
  </si>
  <si>
    <t>4050101030426-1</t>
  </si>
  <si>
    <t>4050102060326-1</t>
  </si>
  <si>
    <t>4050102080326-3</t>
  </si>
  <si>
    <t>4050102080426-1</t>
  </si>
  <si>
    <t>4050102080526-1</t>
  </si>
  <si>
    <t>4050102080926-1</t>
  </si>
  <si>
    <t>4050102090226-1</t>
  </si>
  <si>
    <t>4050102090626-1</t>
  </si>
  <si>
    <t>'4020101030807-1</t>
  </si>
  <si>
    <t>'4020101040307-1</t>
  </si>
  <si>
    <t>'4020101040407-1</t>
  </si>
  <si>
    <t>'4020101040507-1</t>
  </si>
  <si>
    <t>'4020101040807-1</t>
  </si>
  <si>
    <t>'4020201030407-1</t>
  </si>
  <si>
    <t>'4020201030707-1</t>
  </si>
  <si>
    <t>'4020201040207-1</t>
  </si>
  <si>
    <t>4020202080407-1</t>
  </si>
  <si>
    <t>4020202080311-1</t>
  </si>
  <si>
    <t>'4020101030811-1</t>
  </si>
  <si>
    <t>'4020201030811-1</t>
  </si>
  <si>
    <t>'4020202050411-1</t>
  </si>
  <si>
    <t>'4020202060311-1</t>
  </si>
  <si>
    <t>'4020202080311-3</t>
  </si>
  <si>
    <t>'4020202080811-1</t>
  </si>
  <si>
    <t>'4020202090611-1</t>
  </si>
  <si>
    <t>'4020202090211-1</t>
  </si>
  <si>
    <t>'4010201010614-1</t>
  </si>
  <si>
    <t>'4010202030114-1</t>
  </si>
  <si>
    <t>'4010203010114-1</t>
  </si>
  <si>
    <t>'4020201030214-1</t>
  </si>
  <si>
    <t>'4020201030514-1</t>
  </si>
  <si>
    <t>'4020201030814-1</t>
  </si>
  <si>
    <t>'4020202060314-1</t>
  </si>
  <si>
    <t>'4020202060414-1</t>
  </si>
  <si>
    <t>'4020202060814-1</t>
  </si>
  <si>
    <t>'4020202070214-1</t>
  </si>
  <si>
    <t>'4020202070314-1</t>
  </si>
  <si>
    <t>4020202080314-1</t>
  </si>
  <si>
    <t>4020202090214-1</t>
  </si>
  <si>
    <t>'4020202090614-1</t>
  </si>
  <si>
    <t>'4030202010114-1</t>
  </si>
  <si>
    <t>4031201010114-1</t>
  </si>
  <si>
    <t>'4030801010114-1</t>
  </si>
  <si>
    <t>'4050102060114-1</t>
  </si>
  <si>
    <t>'4050102060214-1</t>
  </si>
  <si>
    <t>4020202080323-1</t>
  </si>
  <si>
    <t>4020202080333-1</t>
  </si>
  <si>
    <t>4020202080330-1</t>
  </si>
  <si>
    <t>4020202080318-1</t>
  </si>
  <si>
    <t>4020202080318-3</t>
  </si>
  <si>
    <t>4020201030819-1</t>
  </si>
  <si>
    <t>4020202080322-1</t>
  </si>
  <si>
    <t>4020202080320-1</t>
  </si>
  <si>
    <t>4020202080339-1</t>
  </si>
  <si>
    <t>4020202090208-1</t>
  </si>
  <si>
    <t>FACATATIVÁ</t>
  </si>
  <si>
    <t>FONDO CTEI</t>
  </si>
  <si>
    <t>FONDO INSTITUTO DE POSGRADOS</t>
  </si>
  <si>
    <t>4010201010114-1</t>
  </si>
  <si>
    <t>13-01-2022</t>
  </si>
  <si>
    <t>14-01-2022</t>
  </si>
  <si>
    <t>17-01-2022</t>
  </si>
  <si>
    <t>20-01-2022</t>
  </si>
  <si>
    <t>28-01-2022</t>
  </si>
  <si>
    <t>4010201010514-1</t>
  </si>
  <si>
    <t>26-01-2022</t>
  </si>
  <si>
    <t>27-01-2022</t>
  </si>
  <si>
    <t>4010201010116-1</t>
  </si>
  <si>
    <t>'4010201010516-1</t>
  </si>
  <si>
    <t>'4010201010616-1</t>
  </si>
  <si>
    <t>'4010202030116-1</t>
  </si>
  <si>
    <t>'4010203010116-1</t>
  </si>
  <si>
    <t>'4020201040716-1</t>
  </si>
  <si>
    <t>'4020202100116-1</t>
  </si>
  <si>
    <t>'4020202080716-1</t>
  </si>
  <si>
    <t>4020202080316-3</t>
  </si>
  <si>
    <t>4020201040716-1</t>
  </si>
  <si>
    <t>4020201040516-1</t>
  </si>
  <si>
    <t>14-02-2022</t>
  </si>
  <si>
    <t>21-01-2022</t>
  </si>
  <si>
    <t>24-01-2022</t>
  </si>
  <si>
    <t>ACUERDO N. 005 - RECURSOS NACIÓN</t>
  </si>
  <si>
    <t>Interventoría a estudios y diseños técnicos necesarios para construir la segunda fase de la nueva sede de la extensión Zipaquirá de la Universidad de Cundinamarca</t>
  </si>
  <si>
    <t>4020202080317-4</t>
  </si>
  <si>
    <t>Ucundinamarca Virtual</t>
  </si>
  <si>
    <t>4020202080321-1</t>
  </si>
  <si>
    <t>4030801010120-1</t>
  </si>
  <si>
    <t>4031201010120-1</t>
  </si>
  <si>
    <t>4020202080318-7</t>
  </si>
  <si>
    <t>4020101040516-1</t>
  </si>
  <si>
    <t>Servicio de desarrollo a la medida para la implementación digital de los procesos y procedimientos académicos referentes al reglamento estudiantil en su ultima versión.</t>
  </si>
  <si>
    <t>OTROS SERVICIOS PROFESIONALES, CIENTÍFICOS Y TÉCNICOS - SERVICIOS DE DISEÑO Y DESARROLLO DE LA TECNOLOGÍA DE LA INFORMACIÓN (TI)</t>
  </si>
  <si>
    <t>Modernización de mobiliario y recursos educativos de espacios académicos para atender las actividades misionales en el marco de los procesos de aseguramiento de calidad académica.</t>
  </si>
  <si>
    <t>4020101030807-1</t>
  </si>
  <si>
    <t xml:space="preserve">ANULADO </t>
  </si>
  <si>
    <t>ANULADO</t>
  </si>
  <si>
    <t>adquisición obras jurídicas en hojas sustituibles e internet para la universidad de cundinamarca</t>
  </si>
  <si>
    <t>221</t>
  </si>
  <si>
    <t>ampliacion del software para modelos de análisis cualitativo de grandes cuerpos de datos textuales, gráficos y de vídeo que utilizan los programas academicos de la universidad de cundinmarca.</t>
  </si>
  <si>
    <t>259</t>
  </si>
  <si>
    <t>249</t>
  </si>
  <si>
    <t>prestación de servicios profesionales en la dirección de autoevaluación y acreditación desarrollando estudio de factibilidad de programas de educación en las distintas provincias donde hace presencia la universidad de cundinamarca</t>
  </si>
  <si>
    <t>realización de video institucional para difundir el ejercicio de autoevaluación de programas académicos e institucional, en el marco de los procesos de aseguramiento de la calidad académica que implementa la universidad de cundinamarca.</t>
  </si>
  <si>
    <t>adquisición de elementos de identificación para el equipo de la escuela de formación y aprendizaje docente efad, y de la dirección de autoevaluación y acreditación, en el marco de los procesos de implementación de los circuitos de formación, evaluación e innovación como parte del modelo educativo digital transmoderno medit, de registro calificado y acreditación en alta calidad, de la universidad de cundinamarca.</t>
  </si>
  <si>
    <t>prestar servicios profesiones en la dirección de autoevaluación y acreditación y la dirección de posgrados, para elaborar el documento maestro (nueve condiciones de calidad definidas por el decreto 1330 de 2019 y la resolución 21795 de 2020), de un programa de especialización en emprendimiento e innovación, modalidad virtual; incluyendo el proceso de sustentación ante órganos colegiados.</t>
  </si>
  <si>
    <t>prestar servicios profesiones en la dirección de autoevaluación y acreditación y la facultad de ciencias agropecuarias, para elaborar el documento maestro (nueve condiciones de calidad definidas por el decreto 1330 de 2019 y la resolución 21795 de 2020), del programa ingeniería geomática, modalidad presencial, a ofertar en la universidad de cundinamarca, sede soacha; incluyendo el proceso de sustentación ante órganos colegiados.</t>
  </si>
  <si>
    <t>prestar servicios profesiones en la dirección de autoevaluación y acreditación y la dirección de posgrados, para elaborar el documento maestro (nueve condiciones de calidad definidas por el decreto 1330 de 2019 y la resolución 21795 de 2020), de un programa de especialización en gestión del conocimiento e investigación, modalidad virtual; incluyendo el proceso de sustentación ante órganos colegiados.</t>
  </si>
  <si>
    <t>244</t>
  </si>
  <si>
    <t>245</t>
  </si>
  <si>
    <t>246</t>
  </si>
  <si>
    <t>235</t>
  </si>
  <si>
    <t>diseñar los planes de aprendizaje digital para los campos de aprendizaje disciplinar de los programas de posgrado de la vigencia 2022-i.</t>
  </si>
  <si>
    <t>prestar sus servicios profesionales en el soporte tecnológico y pedagógico de los proyectos educativos llevados a cabo en el marco del medit de los  campos de aprendizaje disciplinares por la oficina de educación virtual y a distancia de la universidad de cundinamarca.</t>
  </si>
  <si>
    <t xml:space="preserve">prestar servicios en el soporte y generación de datos y analíticas de la plataforma lms institucional, vinculación de chatbot como fortalecimiento en el soporte tecnológico institucional para garantizar la efectiva implementación de los campos de aprendizaje disciplinares de los programas académicos de la universidad de cundinamarca. </t>
  </si>
  <si>
    <t xml:space="preserve">prestar servicios profesionales para diseñ;ar la línea gráfica de los proyectos asignados, así como el diseñ;o del material gráfico, desarrollo y soporte del backend y frontend y montaje en moodle de los recursos educativos digitales que conformen los proyectos educativos a campos de aprendizaje disciplinares - llevados a cabo en el marco del medit por la oficina de educación virtual y a distancia de la universidad de cundinamarca. </t>
  </si>
  <si>
    <t xml:space="preserve">prestar servicios profesionales en la configuración de la infraestructura  y  puesta  a  punto necesaria que permita el correcto funcionamiento del gestor de aprendizaje moodle de la universidad de cundinamarca para garantizar la efectiva implementación de los campos de aprendizaje disciplinares.  </t>
  </si>
  <si>
    <t xml:space="preserve">prestar servicios profesionales para la realización, revisión y actualización de las producciones audiovisuales que conformen los proyectos educativos de los campos de aprendizaje disciplinares, llevados a cabo en el marco del medit por la oficina de educación virtual y a distancia de la universidad de cundinamarca. </t>
  </si>
  <si>
    <t xml:space="preserve">prestar sus servicios profesionales en la coordinación y verificación del cumplimiento del proceso de producción de cursos y recursos educativos, así como el apoyo en la edición de videos de los campos de aprendizaje disciplinares llevados a cabo en el marco del medit por la oficina de educación virtual y a distancia de la universidad de cundinamarca. </t>
  </si>
  <si>
    <t>prestar servicios profesionales en la administración del entorno de moodle de los campos de aprendizaje disciplinares enmarcados en el medit de la universidad de cundinamarca.</t>
  </si>
  <si>
    <t xml:space="preserve">prestar sus servicios profesionales para realizar el acompañ;amiento de los aspectos técnicos, operativos y organizacionales a la comunidad en general en el  uso de la plataforma de gestión de aprendizaje a moodle a de los campos de aprendizaje disciplinares de los programas académicos de la universidad de cundinamarca. </t>
  </si>
  <si>
    <t>prestar sus servicios profesionales como diseñ;ador instruccional para la digitalización de campos de aprendizaje disciplinares de los programas académicos de universidad de cundinamarca.</t>
  </si>
  <si>
    <t xml:space="preserve">prestar sus servicios profesionales como diseñ;ador instruccional para la creación de experiencias de aprendizaje y la creación de recursos educativos digitales de los _x000D_
campos de aprendizajes disciplinares de los programas académicos de la universidad de cundinamarca. </t>
  </si>
  <si>
    <t xml:space="preserve">	_x000D_
prestar sus servicios profesionales para el diseñ;o de recursos educativos, así como el diseñ;o instruccional de los campos de aprendizaje disciplinares de los programas académicos de la universidad de cundinamarca. </t>
  </si>
  <si>
    <t xml:space="preserve">prestar sus servicios profesionales en la realización del diseñ;o pedagógico e instruccional propio de los proyectos educativos llevados a cabo en el marco del medit _x000D_
-campos de aprendizaje disciplinares- por la oficina de educación virtual y a distancia de la universidad de cundinamarca. </t>
  </si>
  <si>
    <t>prestar servicios profesionales para desarrollar y brindar soporte del backend y frontend de los recursos educativos digitales que conformen los campos de aprendizaje disciplinares a cadis allevados a cabo en el marco del medit por la oficina de educación virtual y a distancia de la universidad de cundinamarca, así como garantizar su gestión tecnológica</t>
  </si>
  <si>
    <t xml:space="preserve">prestar servicios profesionales para realizar el acompañ;amiento a profesores líderes en la configuración tecnológica de sus campos de aprendizaje disciplinares a cadis a de la _x000D_
universidad de cundinamarca. </t>
  </si>
  <si>
    <t>227</t>
  </si>
  <si>
    <t>229</t>
  </si>
  <si>
    <t>230</t>
  </si>
  <si>
    <t>231</t>
  </si>
  <si>
    <t>232</t>
  </si>
  <si>
    <t>233</t>
  </si>
  <si>
    <t>234</t>
  </si>
  <si>
    <t>243</t>
  </si>
  <si>
    <t>250</t>
  </si>
  <si>
    <t>251</t>
  </si>
  <si>
    <t>237</t>
  </si>
  <si>
    <t>238</t>
  </si>
  <si>
    <t>239</t>
  </si>
  <si>
    <t>247</t>
  </si>
  <si>
    <t>253</t>
  </si>
  <si>
    <t>servicios de apoyo logísticos y alimentación para desarrollo e implementación del concurso y encuentro de experiencias de innovación educativa docente y circuitos de formación en el marco del modelo educativo digital transmoderno de la universidad de cundinamarca.</t>
  </si>
  <si>
    <t>2022-03-16 09:15:09.0</t>
  </si>
  <si>
    <t>2022-03-31 17:11:44.0</t>
  </si>
  <si>
    <t>adquisición de bienes necesarios para el proceso de sensibilizacion difusión y socialización de los procesos de formacion docente derivados de la implementación de los circuitos de formacion innovacion y evaluacion declarados en la escuela de formación y aprendizaje docente de la universidad de cundinamarca</t>
  </si>
  <si>
    <t>2022-04-05 08:50:29.0</t>
  </si>
  <si>
    <t xml:space="preserve">prestar servicios profesionales en la escuela de formacion y aprendizaje docente apoyando el diseno e implementacion de los campos de aprendizaje disciplinar de los programas resignificados curricularmente_x000D_
</t>
  </si>
  <si>
    <t xml:space="preserve">prestar servicios profesionales en la escuela de formacion y aprendizaje docente de la ucundinamarca para implementar piezas graficas, micrositio, videotutoriales y recursos educativos digitales requeridos en el desarrollo de los circuitos de evaluacion, formacion e innovacion requeridos en el campo multidimensional de aprendizaje_x000D_
</t>
  </si>
  <si>
    <t>prestar servicios profesionales en la escuela de formacion y aprendizaje docente gestionando los servicios de web master para sistematizar las experiencias derivadas de la implementacion de los circuitos de formacion dirigidos a profesores de la universidad de cundinamarca</t>
  </si>
  <si>
    <t>prestar servicios profesionales en la escuela de formacion yaprendizaje docente para gestionar el acompaãamiento,construccion y retroalimentacion en el diseão de campos deaprendizaje derivados de los procesos de resignificacioncurricular de programas academicos de la universidad decundinamarca</t>
  </si>
  <si>
    <t>2022-03-16 15:29:47.0</t>
  </si>
  <si>
    <t>2022-03-16 15:30:27.0</t>
  </si>
  <si>
    <t>2022-03-24 10:15:43.0</t>
  </si>
  <si>
    <t>2022-03-24 00:00:00.0</t>
  </si>
  <si>
    <t>prestar el servicio de recolección, transporte y disposición de residuos peligrosos 2022 con cubrimiento institucional en la sede, seccionales extensiones, unidades agroambientales y centro académico deportivo -cad.</t>
  </si>
  <si>
    <t>264</t>
  </si>
  <si>
    <t>2022-04-08 14:11:12.0</t>
  </si>
  <si>
    <t xml:space="preserve">PRPOAI-237
</t>
  </si>
  <si>
    <t>PRPOAI-215</t>
  </si>
  <si>
    <t>PRPOAI-235</t>
  </si>
  <si>
    <t>PRPOAI-238</t>
  </si>
  <si>
    <t>servicio de catering para la reunión de homenaje a graduandos del ipa 2022 de la universidad de cundinamarca</t>
  </si>
  <si>
    <t>223</t>
  </si>
  <si>
    <t>2022-02-28 16:58:20.0</t>
  </si>
  <si>
    <t>participación de personal de planta de la universidad de cundinamarca en la formación para implementar la norma 3000-1 modelo empresa familiarmente responsable en el sector educativo</t>
  </si>
  <si>
    <t>226</t>
  </si>
  <si>
    <t>2022-03-08 18:07:01.0</t>
  </si>
  <si>
    <t>adquisición de elementos de identificación para el equipo de la dirección isu</t>
  </si>
  <si>
    <t>252</t>
  </si>
  <si>
    <t>2022-03-31 17:11:14.0</t>
  </si>
  <si>
    <t>prestar servicios como personal académico para orientar el diplomado: diversidad como propósito educativo de vicerrectoría_x000D_
académica</t>
  </si>
  <si>
    <t>prestar servicio como personal académico para orientar diplomado educación inclusiva, diversidad y estrategias pedagógicas de vicerrectoría académica</t>
  </si>
  <si>
    <t>263</t>
  </si>
  <si>
    <t>265</t>
  </si>
  <si>
    <t>2022-04-08 14:08:55.0</t>
  </si>
  <si>
    <t>2022-04-08 17:50:45.0</t>
  </si>
  <si>
    <t>PRPOAI-180</t>
  </si>
  <si>
    <t>PRPOAI-63</t>
  </si>
  <si>
    <t>PRPOAI-181</t>
  </si>
  <si>
    <t>PRPOAI-226</t>
  </si>
  <si>
    <t>PRPOAI-209</t>
  </si>
  <si>
    <t>PRPOAI-155</t>
  </si>
  <si>
    <t>PRPOAI-161</t>
  </si>
  <si>
    <t>PRPOAI-116</t>
  </si>
  <si>
    <t>PRPOAI-121</t>
  </si>
  <si>
    <t>PRPOAI-208</t>
  </si>
  <si>
    <t>PRPOAI-168</t>
  </si>
  <si>
    <t>PRPOAI-156</t>
  </si>
  <si>
    <t xml:space="preserve">adquisicion de un escritorio y un archivador para la oficina de los laboratorios de ciencias agropecuarias y ambientales de la extensión facatativá._x000D_
</t>
  </si>
  <si>
    <t>225</t>
  </si>
  <si>
    <t>ARTÍCULOS TEXTILES (EXCEPTO PRENDAS DE VESTIR)</t>
  </si>
  <si>
    <t>TEJIDO DE PUNTO O GANCHILLO; PRENDAS DE VESTIR</t>
  </si>
  <si>
    <t>PRODUCTOS DE CAUCHO Y PLÁSTICO</t>
  </si>
  <si>
    <t>MUEBLES; OTROS BIENES TRANSPORTABLES N.C.P.</t>
  </si>
  <si>
    <t>SERVICIOS DE INVESTIGACIÓN Y DESARROLLO</t>
  </si>
  <si>
    <t xml:space="preserve">OTROS SERVICIOS PROFESIONALES, CIENTÍFICOS Y TÉCNICOS - SERVICIOS CIENTÍFICOS Y OTROS SERVICIOS TÉCNICOS </t>
  </si>
  <si>
    <t>iii convocatoria interna - periodo 2022- 1 - ucundinamarca generación siglo 21-conformación del banco de proyectos elegibles y establecer la planeación y dedicación de los profesores a la función sustantiva de ciencia tecnología e innovación, con el fin de obtener productos académicos en el marco de los indicadores minciencias a fin de fortalecer los grupos de investigación mediante la financiación de proyectos de ctei translocales de alto impacto para el departamento de cundinamarca</t>
  </si>
  <si>
    <t>256</t>
  </si>
  <si>
    <t>isbn para publicaciones no periódicas (libros, cartillas, boletines divulgativos, entre otros) producidas a través de la editorial de la universidad de cundinamarca</t>
  </si>
  <si>
    <t>224</t>
  </si>
  <si>
    <t>2022-03-04 13:26:54.0</t>
  </si>
  <si>
    <t>apoyo económico para la participación universitaria en los juegos fisuamérica games</t>
  </si>
  <si>
    <t>apoyo económico a estudiantes e instructores para la participación de los grupos deportivos de estudiantes en los ascun regionales.</t>
  </si>
  <si>
    <t>262</t>
  </si>
  <si>
    <t>266</t>
  </si>
  <si>
    <t>2022-04-08 14:05:13.0</t>
  </si>
  <si>
    <t>2022-04-08 17:51:15.0</t>
  </si>
  <si>
    <t>taller de conmemoración de la labor docente ucundinamarca.</t>
  </si>
  <si>
    <t>261</t>
  </si>
  <si>
    <t>prestar servicios en el proceso de monitoreo y mantenimiento de la base de datos oracle en la direccion de sistemas de la universidad de cundinamarca</t>
  </si>
  <si>
    <t>236</t>
  </si>
  <si>
    <t>2022-03-15 09:13:22.0</t>
  </si>
  <si>
    <t>PRPOAI-231</t>
  </si>
  <si>
    <t>Suscripción del servicio de licenciamiento tipo campus de las herramientas ofimaticas, sistemas operativos, servicio de Exchange (correo institucional) y herramientas colaborativas para la universidad de cundinamarca</t>
  </si>
  <si>
    <t>257</t>
  </si>
  <si>
    <t>2022-04-05 09:24:24.0</t>
  </si>
  <si>
    <t>01-03-2022</t>
  </si>
  <si>
    <t>24-02-2022</t>
  </si>
  <si>
    <t>06-04-2022</t>
  </si>
  <si>
    <t>18-02-2022</t>
  </si>
  <si>
    <t>15-03-2022</t>
  </si>
  <si>
    <t>29-03-2022</t>
  </si>
  <si>
    <t>18-03-2022</t>
  </si>
  <si>
    <t>25-03-2022</t>
  </si>
  <si>
    <t>23-03-2022</t>
  </si>
  <si>
    <t>31-03-2022</t>
  </si>
  <si>
    <t>02-03-2022</t>
  </si>
  <si>
    <t>4020101030802-1</t>
  </si>
  <si>
    <t>4020101030802-2</t>
  </si>
  <si>
    <t>4020101040302-1</t>
  </si>
  <si>
    <t>4020101040502-1</t>
  </si>
  <si>
    <t>4020101040502-2</t>
  </si>
  <si>
    <t>4020101040502-3</t>
  </si>
  <si>
    <t>4020202050402-1</t>
  </si>
  <si>
    <t>4020202080302-1</t>
  </si>
  <si>
    <t>4020202080302-2</t>
  </si>
  <si>
    <t>4030801010102-1</t>
  </si>
  <si>
    <t>4020101030804-1</t>
  </si>
  <si>
    <t>4020101030804-2</t>
  </si>
  <si>
    <t>4020101040504-1</t>
  </si>
  <si>
    <t>4020101040704-1</t>
  </si>
  <si>
    <t>4020202050404-1</t>
  </si>
  <si>
    <t>4020202080304-1</t>
  </si>
  <si>
    <t>4030801010104-1</t>
  </si>
  <si>
    <t>07-03-2022</t>
  </si>
  <si>
    <t>25-02-2022</t>
  </si>
  <si>
    <t>11-03-2022</t>
  </si>
  <si>
    <t>4050102080126-1</t>
  </si>
  <si>
    <t>07-04-2022</t>
  </si>
  <si>
    <t>4050101020726-1</t>
  </si>
  <si>
    <t>4050101020826-1</t>
  </si>
  <si>
    <t>4050101030226-1</t>
  </si>
  <si>
    <t>4050101030626-1</t>
  </si>
  <si>
    <t>4050101030826-1</t>
  </si>
  <si>
    <t>4050101040526-1</t>
  </si>
  <si>
    <t>4050102060426-1</t>
  </si>
  <si>
    <t>40501020703-26-1</t>
  </si>
  <si>
    <t>4050102080326-4</t>
  </si>
  <si>
    <t>4030801010110-1</t>
  </si>
  <si>
    <t>03-02-2022</t>
  </si>
  <si>
    <t>28-02-2022</t>
  </si>
  <si>
    <t>04-04-2022</t>
  </si>
  <si>
    <t>09-03-2022</t>
  </si>
  <si>
    <t>01-04-2022</t>
  </si>
  <si>
    <t>05-04-2022</t>
  </si>
  <si>
    <t>08-04-2022</t>
  </si>
  <si>
    <t>17-03-2022</t>
  </si>
  <si>
    <t>10-03-2022</t>
  </si>
  <si>
    <t>PRPOAI-215 FOMENTO</t>
  </si>
  <si>
    <t>PRPOAI-220 FOMENTO</t>
  </si>
  <si>
    <t>PRPOAI-233 FOMENTO</t>
  </si>
  <si>
    <t>PRPOAI-221 FOMENTO</t>
  </si>
  <si>
    <t>PRPOAI-79 FOMENTO</t>
  </si>
  <si>
    <t xml:space="preserve">PRPOAI-147
</t>
  </si>
  <si>
    <t>Adquisición recursos electrónicos y bases de datos para las bibliotecas de la Universidad de Cundinamarca en su Sede, Seccionales y Extensiones vigencia 2022</t>
  </si>
  <si>
    <t>UNIDAD DE APOYO ACADEMICO</t>
  </si>
  <si>
    <t xml:space="preserve">PRPOAI-72
</t>
  </si>
  <si>
    <t>Adecuación locativa y dotación de mobiliario e insumos para laboratorio biotecnología y genética facultad de ciencias agropecuarias, sede Fusagasugá.</t>
  </si>
  <si>
    <t>Unidad de Apoyo Académico - Facultad de Ciencias Agropecuarias</t>
  </si>
  <si>
    <t xml:space="preserve">PRPOAI-90
</t>
  </si>
  <si>
    <t>Laboratorio de logística industrial</t>
  </si>
  <si>
    <t>Unidad de Apoyo Académico - Facultad De Ingeniería</t>
  </si>
  <si>
    <t xml:space="preserve">PRPOAI-95
</t>
  </si>
  <si>
    <t>Fábrica de software - virtualización</t>
  </si>
  <si>
    <t xml:space="preserve">PRPOAI-140
</t>
  </si>
  <si>
    <t>Adecuaciones locativas y adquisición mobiliario para el Laboratorio de Microbiología, Sede Fusagasugá</t>
  </si>
  <si>
    <t>Unidad de Apoyo Académico - Facultad De Ciencias Agropecuarias</t>
  </si>
  <si>
    <t xml:space="preserve">PRPOAI-232
</t>
  </si>
  <si>
    <t>Creación, puesta en marcha y funcionamiento del Centro de Desarrollo Tecnológico de la Facultad de Ingeniería de la Universidad de Cundinamarca</t>
  </si>
  <si>
    <t>Unidad de Apoyo Académico - Facultad De Ingeniería - Programa Ingeniería Electrónica</t>
  </si>
  <si>
    <t>PRPOAI-249</t>
  </si>
  <si>
    <t>ADQUISICIÓN DE EQUIPOS DE CÓMPUTO PARA SEDES, EXTENSIONES Y SECCIONALES DE LA UNIVERSIDAD DE CUNDINAMARCA</t>
  </si>
  <si>
    <t>PRPOAI-256</t>
  </si>
  <si>
    <t>Actualización equipos de cómputo y renovación de equipos tecnológicos e insumos necesarios en los laboratorios del programa de Ingeniería Electrónica de la Universidad de Cundinamarca.</t>
  </si>
  <si>
    <t>Unidad de Apoyo Académico - Facultad de Ingeniería</t>
  </si>
  <si>
    <t>PRPOAI-257</t>
  </si>
  <si>
    <t>Implementación del laboratorio para desarrollo de software y la virtualización para el programa de ingeniería de sistemas y computación en la  sede Fusagasugá</t>
  </si>
  <si>
    <t>PRPOAI-269</t>
  </si>
  <si>
    <t>Renovación elementos educativos, electrónicos y de audio del Auditorio extensión Chía de la Universidad de Cundinamarca</t>
  </si>
  <si>
    <t>Unidad de Apoyo Académico - Extensión Chía</t>
  </si>
  <si>
    <t>PRPOAI-261</t>
  </si>
  <si>
    <t>ENCUENTRO ORGANIZACIONES Y PRODUCTORES DE CAFES ESPECIALES - CUNDINAMARCA</t>
  </si>
  <si>
    <t>FESTIVAL Y CONGRESO INTERNACIONAL EQUINO, UNIVERSIDAD DE CUNDINAMARCA</t>
  </si>
  <si>
    <t>Centro de Estudios Agroambiental - Facultad de Ciencias Agropecuarias</t>
  </si>
  <si>
    <t>PRPOAI-260</t>
  </si>
  <si>
    <t>POAI DISENO PEDAGOGICO Y TECNOLOGICO DE LOS CAMPOS DE APRENDIZAJE DISCIPLINAR DE LOS PROGRAMAS ACADEMICOS</t>
  </si>
  <si>
    <t>PRPOAI-265</t>
  </si>
  <si>
    <t>SUMINISTRO E INSTALACIÓN DE SISTEMA DE ILUMINACIÓN CON ENERGIA FOTOVOLTAICA (PANELES SOLARES) - PARA LAS AULAS ESPECIALES DE FORMACIÓN (BLOQUE D - AREAS DEPORTIVAS, LABORATORIOS, CAMPOS DEPORTIVOS EXTERIORES) DEL PROGRAMA DE CIENCIAS DEL DEPORTE Y LA EDUCACIÓN FÍSICA - DE LA UNIVERSIDAD DE CUNDINAMARCA, EXTENSIÓN SOACHA</t>
  </si>
  <si>
    <t>Bienes y Servicios - Extensión Soacha</t>
  </si>
  <si>
    <t>Consultoría para los diseños arquitectónicos, estudios técnicos necesarios y obtención de licencias de construcción y/o permisos requeridos para construir el muro de cerramiento fase 2 y 3 , áreas de vigilancia y alumbrado al aire libre en el lote de terreno de propiedad de la universidad de cundinamarca, ubicado junto a la cárcel modelo en la ciudad de bogotá</t>
  </si>
  <si>
    <t>PRPOAI-135</t>
  </si>
  <si>
    <t>PRPOAI-262</t>
  </si>
  <si>
    <t>SUMINISTRO E INSTALACIÓN DE MOBILIARIO Y DIVISIONES DE OFICINA PARA LA PRIMERA FASE DE LA NUEVA EDIFICACIÓN DE LA EXTENSIÓN ZIPAQUIRÁ DE LA UNIVERSIDAD DE CUNDINAMARCA</t>
  </si>
  <si>
    <t>PRPOAI-263</t>
  </si>
  <si>
    <t>ADECUACION FISICA Y DOTACION DE MOBILIARIO PARA LA SALA DE DOCENTES EN LA EXTENSION FACATATIVA Y SECCIONAL GIRARDOT</t>
  </si>
  <si>
    <t>PRPOAI-264</t>
  </si>
  <si>
    <t>CONSULTORIA  PARA EL LEVANTAMIENTO,  DISEÑOS ELECTRICOS Y LUMÍNICOS Y  DE ENERGIA SOLAR FOTOVOLTAICA EN LA SECCIONAL GIRARDOT Y EXTENSION FACATATIVA QUE PERMITAN EL DESARROLLO DE CAMPUS SOSTENIBLE EN LA UNIVERSIDAD DE CUNDINAMARCA.</t>
  </si>
  <si>
    <t>PRPOAI-241</t>
  </si>
  <si>
    <t>Implementación de la red de difusión universitaria de la universidad de Cundinamarca de la seccional Ubaté - emisora</t>
  </si>
  <si>
    <t>COMUNICACIONES - UBATÉ</t>
  </si>
  <si>
    <t>PRPOAI-124</t>
  </si>
  <si>
    <t>CONTRATAR EL DISEÑO, SUMINISTRO E INSTALACIÓN DE LA SEÑALIZACIÓN CON PARÁMETROS DE ACCESIBILIDAD UNIVERSAL DE LOS ESPACIOS INTERNOS EN PRO DE LA EDUCACIÓN INCLUSIVA, CONDICIONES DE CALIDAD Y SEGURIDAD Y SALUD EN EL TRABAJO. FASE 2</t>
  </si>
  <si>
    <t>PRPOAI-253</t>
  </si>
  <si>
    <t>Realizar el estudio y análisis de tasa de permanencia, tasa de deserción y tasa de graduación y creación de estrategias.</t>
  </si>
  <si>
    <t>PRPOAI-254</t>
  </si>
  <si>
    <t>Implementación del sistema de gestión antisoborno, rendición de cuentas e informes de gestión en el marco del MEDIT en la UdeC</t>
  </si>
  <si>
    <t>PRPOAI-266</t>
  </si>
  <si>
    <t>Consultoría para el diseño urbanístico para la sede Fusagasugá, d ela Universidad de Cundinamarca</t>
  </si>
  <si>
    <t>FOMENTO 2019</t>
  </si>
  <si>
    <t>IMPLEMENTACIÓN DE UN CENTRO DE INNOVACIÓN TECNOLÓGICA</t>
  </si>
  <si>
    <t>PLANEACIÓN INSTITUCIONAL - EXTENSIÓN FACATATIVÁ</t>
  </si>
  <si>
    <t>DOTACION DEL CENTRO DE INVESTIGACION ORLANDO FALS Y MAPOTECA ERNESTO GUHL</t>
  </si>
  <si>
    <t>PLANEACIÓN INSTITUCIONAL - FACULTAD DE EDUCACIÓN</t>
  </si>
  <si>
    <t>PRPOAI-251</t>
  </si>
  <si>
    <t>Transformación e impactos de la Interacción Social Universitaria en la Universidad de Cundinamarca.</t>
  </si>
  <si>
    <t>I FASE - DISENO PEDAGOGICO Y TECNOLOGICO PARA LA CREACION DE ESPECIALIZACIONES Y MAESTRIAS DE POSGRADO EN MODALIDAD VIRTUAL</t>
  </si>
  <si>
    <t>PRPOAI-243</t>
  </si>
  <si>
    <t>Desarrollar procesos de sistematización de procedimientos y herramientas alineadas al modelo educativo digital transmoderno - medit</t>
  </si>
  <si>
    <t>MEJORAMIENTO DE LA RED WIFI DE LA INFRAESTRUCTURA TECNOLOGICA DE LA EXTENSION CHIA</t>
  </si>
  <si>
    <t>MANTENIMIENTO DE CUBIERTA Y TECHO DE LA RAMPA UBICADA EN EL BLOQUE A EXTENSION FACATATIVÁ</t>
  </si>
  <si>
    <t>MANTENIMIENTO Y ADECUACIÓN DEL TERRENO PARA EL INGRESO DE LA EXTENSIÓN FACATATIVÁ.</t>
  </si>
  <si>
    <t>ADQUISICIÓN DE ELEMENTOS DE PAPELERÍA PARA LA CONSERVACIÓN DEL ARCHIVO DOCUMENTAL EXTENSIÓN FACATATIVÁ PARA LA VIGENCIA 2022</t>
  </si>
  <si>
    <t>ADECUACIÓN DE ESPACIOS FISICOS PARA LAS OFICINAS ADMINISTRATIVAS DE LA EXTENSIÓN FACATATIVA</t>
  </si>
  <si>
    <t>Estrategias para la optimización de la retención estudiantil en estudiantes de pregrado, incluye programas socioeconomicos, inducción, consejerias entre otros</t>
  </si>
  <si>
    <t>PRPOAI-196 BU FUSA</t>
  </si>
  <si>
    <t>FOMENTO DE LOS HABITOS, ESTILOS DE VIDA SALUDABLES, APROVECHAMIENTO DEL TIEMPO LIBRE Y FORTALECIMIENTO DE LAS APTITUDES Y ACTITUDES DE LA COMUNIDAD UNIVERSITARIA</t>
  </si>
  <si>
    <t>PRPOAI-200 BU FUSA</t>
  </si>
  <si>
    <t>EXTENSIÓN SOACHA</t>
  </si>
  <si>
    <t>EXTENSIÓN CHIA-ZIPAQUIRÁ</t>
  </si>
  <si>
    <t>SECCIONAL UBATÉ</t>
  </si>
  <si>
    <t>ACUERDO N. 006 - RB ESTAMPILLA</t>
  </si>
  <si>
    <t xml:space="preserve">ACUERDO N. 008 - RB </t>
  </si>
  <si>
    <t>ACUERDO N. 009 - RB PFI - PFC</t>
  </si>
  <si>
    <t>ACUERDO N. 010 - RVIG ANTERIORES</t>
  </si>
  <si>
    <t>MAQUINARIA Y APARATOS ELÉCTRICOS</t>
  </si>
  <si>
    <t>4020101040607-1</t>
  </si>
  <si>
    <t>4020201040707-1</t>
  </si>
  <si>
    <t>4020201030507-1</t>
  </si>
  <si>
    <t>4020201030607-1</t>
  </si>
  <si>
    <t>4020201030707-1</t>
  </si>
  <si>
    <t>4020202050407-1</t>
  </si>
  <si>
    <t>4020202060307-1</t>
  </si>
  <si>
    <t>4020202060407-1</t>
  </si>
  <si>
    <t>4020202080307-1</t>
  </si>
  <si>
    <t>4020202080507-1</t>
  </si>
  <si>
    <t>4020202080907-1</t>
  </si>
  <si>
    <t>PIEDRA, ARENA Y ARCILLA</t>
  </si>
  <si>
    <t>4020201010531-1</t>
  </si>
  <si>
    <t>PRODUCTOS DE MOLINERÍA, ALMIDONES Y PRODUCTOS DERIVADOS DEL ALMIDÓN; OTROS PRODUCTOS ALIMENTICIOS</t>
  </si>
  <si>
    <t>4020201020331-1</t>
  </si>
  <si>
    <t>4020201020731-1</t>
  </si>
  <si>
    <t>4020201030231-1</t>
  </si>
  <si>
    <t>4020201030831-1</t>
  </si>
  <si>
    <t>4020201040531-1</t>
  </si>
  <si>
    <t>4020201040631-1</t>
  </si>
  <si>
    <t>4020202060331-1</t>
  </si>
  <si>
    <t>4020202060431-1</t>
  </si>
  <si>
    <t>4020202070331-1</t>
  </si>
  <si>
    <t>4020202080331-1</t>
  </si>
  <si>
    <t>4020202080331-5</t>
  </si>
  <si>
    <t>4020202080931-1</t>
  </si>
  <si>
    <t>4020202090631-1</t>
  </si>
  <si>
    <t>4030202010131-1</t>
  </si>
  <si>
    <t>4020202080321-3</t>
  </si>
  <si>
    <t>4020202060813-1</t>
  </si>
  <si>
    <t>4020101040513-1</t>
  </si>
  <si>
    <t>OTROS SERVICIOS PROFESIONALES, CIENTÍFICOS Y TÉCNICOS - SERVICIOS DE ARQUITECTURA, SERVICIOS DE PLANEACIÓN URBANA Y ORDENACIÓN DEL TERRITORIO; SERVICIOS DE ARQUITECTURA PAISAJISTA</t>
  </si>
  <si>
    <t>4020202050417-2</t>
  </si>
  <si>
    <t>4020202080317-8</t>
  </si>
  <si>
    <t>4020101030817-1</t>
  </si>
  <si>
    <t>4020201030817-1</t>
  </si>
  <si>
    <t>PRODUCTOS DE LA AGRICULTURA Y LA HORTICULTURA</t>
  </si>
  <si>
    <t>4020101040618-1</t>
  </si>
  <si>
    <t>4020201000118-1</t>
  </si>
  <si>
    <t>4020201030218-1</t>
  </si>
  <si>
    <t>4020201030418-1</t>
  </si>
  <si>
    <t>4020201030618-1</t>
  </si>
  <si>
    <t>4020201040218-1</t>
  </si>
  <si>
    <t>4020202080718-1</t>
  </si>
  <si>
    <t>4020202060318-1</t>
  </si>
  <si>
    <t>4020202080318-8</t>
  </si>
  <si>
    <t>4020202080518-1</t>
  </si>
  <si>
    <t>4020202080918-1</t>
  </si>
  <si>
    <t>4020202060322-1</t>
  </si>
  <si>
    <t>4020202060422-1</t>
  </si>
  <si>
    <t>4030202010122-1</t>
  </si>
  <si>
    <t>4050101030222-1</t>
  </si>
  <si>
    <t>4050102080322-1</t>
  </si>
  <si>
    <t>4050102080322-2</t>
  </si>
  <si>
    <t>4050102080522-1</t>
  </si>
  <si>
    <t>4020101040839-1</t>
  </si>
  <si>
    <t>DOTACIÓN (PRENDAS DE VESTIR Y CALZADO)</t>
  </si>
  <si>
    <t>SERVICIOS PARA EL CUIDADO DE LA SALUD HUMANA Y SERVICIOS SOCIALES</t>
  </si>
  <si>
    <t>4020101040514-1</t>
  </si>
  <si>
    <t>4020201020814-1</t>
  </si>
  <si>
    <t>4020202090314-1</t>
  </si>
  <si>
    <t>4020101040703-1</t>
  </si>
  <si>
    <t>4020201040603-1</t>
  </si>
  <si>
    <t>4020202070203-1</t>
  </si>
  <si>
    <t>4020202080303-1</t>
  </si>
  <si>
    <t>4020202080703-1</t>
  </si>
  <si>
    <t>ALOJAMIENTO; SERVICIOS DE SUMINISTROS DE COMIDAS Y BEBIDAS - Estrategias para la optimización de la retención estudiantil en estudiantes de pregrado, incluye programas socioeconomicos, inducción, consejerias entre otros</t>
  </si>
  <si>
    <t>APOYOS SOCIOECONOMICOS A ESTUDIANTES - Estrategias para la optimización de la retención estudiantil en estudiantes de pregrado, incluye programas socioeconomicos, inducción, consejerias entre otros</t>
  </si>
  <si>
    <t>ALOJAMIENTO; SERVICIOS DE SUMINISTROS DE COMIDAS Y BEBIDAS - FOMENTO DE LOS HABITOS, ESTILOS DE VIDA SALUDABLES, APROVECHAMIENTO DEL TIEMPO LIBRE Y FORTALECIMIENTO DE LAS APTITUDES Y ACTITUDES DE LA COMUNIDAD UNIVERSITARIA</t>
  </si>
  <si>
    <t>4020202060306-1</t>
  </si>
  <si>
    <t>4020202060306-2</t>
  </si>
  <si>
    <t>4031201010106-1</t>
  </si>
  <si>
    <t>4020202060303-1</t>
  </si>
  <si>
    <t>4020202060303-2</t>
  </si>
  <si>
    <t>4031201010103-1</t>
  </si>
  <si>
    <t>4020202060305-1</t>
  </si>
  <si>
    <t>4020202060305-2</t>
  </si>
  <si>
    <t>4031201010105-1</t>
  </si>
  <si>
    <t>ACUERDO N. 007 - RB FONDOS</t>
  </si>
  <si>
    <t>4020202060302-1</t>
  </si>
  <si>
    <t>4020202060302-2</t>
  </si>
  <si>
    <t>4031201010102-1</t>
  </si>
  <si>
    <t>SERVICIOS DE CONSTRUCCIÓN - ADECUACION FISICA Y DOTACION DE MOBILIARIO PARA LA SALA DE DOCENTES EN LA SECCIONAL GIRARDOT</t>
  </si>
  <si>
    <t>PRODUCTOS DE LA AGRICULTURA Y LA HORTICULTURA - Fortalecimiento y visibilidad de la investigación seccional Girardot</t>
  </si>
  <si>
    <t>PIEDRA, ARENA Y ARCILLA - Fortalecimiento y visibilidad de la investigación seccional Girardot</t>
  </si>
  <si>
    <t>ARTÍCULOS TEXTILES (EXCEPTO PRENDAS DE VESTIR) - Fortalecimiento y visibilidad de la investigación seccional Girardot</t>
  </si>
  <si>
    <t>TEJIDO DE PUNTO O GANCHILLO; PRENDAS DE VESTIR - Fortalecimiento y visibilidad de la investigación seccional Girardot</t>
  </si>
  <si>
    <t>PRODUCTOS DE MADERA, CORCHO, CESTERÍA Y ESPARTERÍA - Fortalecimiento y visibilidad de la investigación seccional Girardot</t>
  </si>
  <si>
    <t>PASTA O PULPA, PAPEL Y PRODUCTOS DE PAPEL; IMPRESOS Y ARTÍCULOS RELACIONADOS - Fortalecimiento y visibilidad de la investigación seccional Girardot</t>
  </si>
  <si>
    <t>QUÍMICOS BÁSICOS - Fortalecimiento y visibilidad de la investigación seccional Girardot</t>
  </si>
  <si>
    <t>OTROS PRODUCTOS QUÍMICOS; FIBRAS ARTIFICIALES (O FIBRAS INDUSTRIALES HECHAS POR EL HOMBRE) - Fortalecimiento y visibilidad de la investigación seccional Girardot</t>
  </si>
  <si>
    <t>PRODUCTOS DE CAUCHO Y PLÁSTICO - Fortalecimiento y visibilidad de la investigación seccional Girardot</t>
  </si>
  <si>
    <t>VIDRIO Y PRODUCTOS DE VIDRIO Y OTROS PRODUCTOS NO METÁLICOS N.C.P. - Fortalecimiento y visibilidad de la investigación seccional Girardot</t>
  </si>
  <si>
    <t>MUEBLES; OTROS BIENES TRANSPORTABLES N.C.P. - Fortalecimiento y visibilidad de la investigación seccional Girardot</t>
  </si>
  <si>
    <t>METALES BÁSICOS - Fortalecimiento y visibilidad de la investigación seccional Girardot</t>
  </si>
  <si>
    <t>PRODUCTOS METÁLICOS ELABORADOS (EXCEPTO MAQUINARIA Y EQUIPO) - Fortalecimiento y visibilidad de la investigación seccional Girardot</t>
  </si>
  <si>
    <t>MAQUINARIA PARA USO GENERAL - Fortalecimiento y visibilidad de la investigación seccional Girardot</t>
  </si>
  <si>
    <t>MAQUINARIA PARA USOS ESPECIALES - Fortalecimiento y visibilidad de la investigación seccional Girardot</t>
  </si>
  <si>
    <t>MAQUINARIA DE OFICINA, CONTABILIDAD E INFORMÁTICA - Fortalecimiento y visibilidad de la investigación seccional Girardot</t>
  </si>
  <si>
    <t>MAQUINARIA Y APARATOS ELÉCTRICOS - Fortalecimiento y visibilidad de la investigación seccional Girardot</t>
  </si>
  <si>
    <t>APARATOS MÉDICOS, INSTRUMENTOS ÓPTICOS Y DE PRECISIÓN, RELOJES - Fortalecimiento y visibilidad de la investigación seccional Girardot</t>
  </si>
  <si>
    <t>ALOJAMIENTO; SERVICIOS DE SUMINISTROS DE COMIDAS Y BEBIDAS - Fortalecimiento y visibilidad de la investigación seccional Girardot</t>
  </si>
  <si>
    <t>SERVICIOS DE TRANSPORTE DE PASAJEROS - Fortalecimiento y visibilidad de la investigación seccional Girardot</t>
  </si>
  <si>
    <t>OTROS SERVICIOS PROFESIONALES, CIENTÍFICOS Y TÉCNICOS - SERVICIOS CIENTÍFICOS Y OTROS SERVICIOS TÉCNICOS  - Fortalecimiento y visibilidad de la investigación seccional Girardot</t>
  </si>
  <si>
    <t>SERVICIOS DE FABRICACIÓN DE INSUMOS FÍSICOS QUE SON PROPIEDAD DE OTROS - Fortalecimiento y visibilidad de la investigación seccional Girardot</t>
  </si>
  <si>
    <t>4050101000102-1</t>
  </si>
  <si>
    <t>4050101010502-1</t>
  </si>
  <si>
    <t>4050101020702-1</t>
  </si>
  <si>
    <t>4050101020802-1</t>
  </si>
  <si>
    <t>4050101030102-1</t>
  </si>
  <si>
    <t>4050101030202-1</t>
  </si>
  <si>
    <t>4050101030402-1</t>
  </si>
  <si>
    <t>4050101030502-1</t>
  </si>
  <si>
    <t>4050101030602-1</t>
  </si>
  <si>
    <t>4050101030702-1</t>
  </si>
  <si>
    <t>4050101030802-1</t>
  </si>
  <si>
    <t>4050101040102-1</t>
  </si>
  <si>
    <t>4050101040202-1</t>
  </si>
  <si>
    <t>4050101040302-1</t>
  </si>
  <si>
    <t>4050101040402-1</t>
  </si>
  <si>
    <t>4050101040502-1</t>
  </si>
  <si>
    <t>4050101040602-1</t>
  </si>
  <si>
    <t>4050101040802-1</t>
  </si>
  <si>
    <t>4050102060302-1</t>
  </si>
  <si>
    <t>4050102060402-1</t>
  </si>
  <si>
    <t>4050102080302-1</t>
  </si>
  <si>
    <t>4050102080802-1</t>
  </si>
  <si>
    <t>4020202050402-2</t>
  </si>
  <si>
    <t>OTROS SERVICIOS DE FABRICACIÓN; SERVICIOS DE EDICIÓN, IMPRESIÓN Y REPRODUCCIÓN; SERVICIOS DE RECUPERACIÓN DE MATERIALES - Fortalecimiento y visibilidad de la investigación seccional Girardot</t>
  </si>
  <si>
    <t>4050102080902-1</t>
  </si>
  <si>
    <t>PASTA O PULPA, PAPEL Y PRODUCTOS DE PAPEL; IMPRESOS Y ARTÍCULOS RELACIONADOS - ADQUISICIÓN DE ELEMENTOS DE PAPELERÍA PARA LA CONSERVACIÓN DEL ARCHIVO DOCUMENTAL EXTENSIÓN FACATATIVÁ PARA LA VIGENCIA 2022</t>
  </si>
  <si>
    <t>SERVICIOS DE CONSTRUCCIÓN - MANTENIMIENTO DE CUBIERTA Y TECHO DE LA RAMPA UBICADA EN EL BLOQUE A EXTENSION FACATATIVÁ</t>
  </si>
  <si>
    <t>4020202050404-2</t>
  </si>
  <si>
    <t>4020201030204-1</t>
  </si>
  <si>
    <t>SERVICIOS DE CONSTRUCCIÓN - MANTENIMIENTO Y ADECUACIÓN DEL TERRENO PARA EL INGRESO DE LA EXTENSIÓN FACATATIVÁ</t>
  </si>
  <si>
    <t>4020202050404-3</t>
  </si>
  <si>
    <t>4020202060304-1</t>
  </si>
  <si>
    <t>4020202060304-2</t>
  </si>
  <si>
    <t>4031201010104-1</t>
  </si>
  <si>
    <t>SERVICIOS DE CONSTRUCCIÓN - ADECUACIÓN DE ESPACIOS FISICOS PARA LAS OFICINAS ADMINISTRATIVAS DE LA EXTENSIÓN FACATATIVA</t>
  </si>
  <si>
    <t>4020101040526-1</t>
  </si>
  <si>
    <t>4050101000126-1</t>
  </si>
  <si>
    <t>4050101040626-1</t>
  </si>
  <si>
    <t>4050101040826-1</t>
  </si>
  <si>
    <t>4050102060226-1</t>
  </si>
  <si>
    <t>METALES BÁSICOS</t>
  </si>
  <si>
    <t>4050101010526-1</t>
  </si>
  <si>
    <t>4050101030526-1</t>
  </si>
  <si>
    <t>4050101030726-1</t>
  </si>
  <si>
    <t>4050101040126-1</t>
  </si>
  <si>
    <t>4050101040226-1</t>
  </si>
  <si>
    <t>4050101040326-1</t>
  </si>
  <si>
    <t>4050101040426-1</t>
  </si>
  <si>
    <t>UBATÉ</t>
  </si>
  <si>
    <t>SOACHA</t>
  </si>
  <si>
    <t>CHIA- ZIPAQUIRÁ</t>
  </si>
  <si>
    <t>COMUNICACIONES UBATÉ</t>
  </si>
  <si>
    <t>servicio de base de datos multidisciplinar y biblioteca en línea para el programa de administración de empresas, ingeniería agronómica he ingeniería ambiental que oferta la universidad de cundinamarca en su sede seccionales y extensiones</t>
  </si>
  <si>
    <t>309</t>
  </si>
  <si>
    <t>servicio de sistema de repositorio digital e identificador electrónico de objetos digitales para la universidad de cundinamarca en su sede seccionales y extensiones</t>
  </si>
  <si>
    <t>272</t>
  </si>
  <si>
    <t>actualización de la licencia del software administrativo y contable, divulgación académica (nube) para la universidad de cundinamarca.</t>
  </si>
  <si>
    <t>371</t>
  </si>
  <si>
    <t>adquirir mobiliario (pupitres) para las aulas de clase de la universidad de cundinamarca, sede fusagasugá</t>
  </si>
  <si>
    <t>286</t>
  </si>
  <si>
    <t>adquisición de equipos y elementos para laboratorio de hidráulica, mecánica de fluidos y recurso suelo - aire del programa de ingeniería ambiental de la universidad cundinamarca, seccional girardot, fases iii y iv</t>
  </si>
  <si>
    <t>304</t>
  </si>
  <si>
    <t>_x000D_
adquisición de equipos y elementos para laboratorio de hidráulica, mecánica de fluidos y recurso suelo - aire del programa de ingeniería ambiental de la universidad cundinamarca, seccional girardot, fases iii y iv</t>
  </si>
  <si>
    <t>305</t>
  </si>
  <si>
    <t>303</t>
  </si>
  <si>
    <t>301</t>
  </si>
  <si>
    <t>298</t>
  </si>
  <si>
    <t>adquisión de reactivos e insumos para laboratorio de hidráulica, mecánica de fluidos y recurso suelo - aire del programa de ingeniería ambiental de la universidad cundinamarca, seccional girardot, fases iii y iv</t>
  </si>
  <si>
    <t>311</t>
  </si>
  <si>
    <t>300</t>
  </si>
  <si>
    <t>297</t>
  </si>
  <si>
    <t>281</t>
  </si>
  <si>
    <t>289</t>
  </si>
  <si>
    <t>290</t>
  </si>
  <si>
    <t>291</t>
  </si>
  <si>
    <t>351</t>
  </si>
  <si>
    <t>369</t>
  </si>
  <si>
    <t>370</t>
  </si>
  <si>
    <t>prestar servicios profesionales en la direccion de autoevaluacion y acreditacion apoyando los procesos de obtención y renovación de registro calificado en el marco de la normatividad vigente y disposiciones institucionales</t>
  </si>
  <si>
    <t>otrosi 01 al anexo de personal académico no. 043 de 2022 cuyo objeto contractual es prestar servicios profesionales en la direccion de autoevaluacion y acreditacion apoyando la construccion y verificacion de condiciones de calidad en el proceso de obtencion y renovacion de registro calificado de programas academicos</t>
  </si>
  <si>
    <t>otrosi 01 al anexo de personal académico no. 002 de 2022 cuyo objeto contractual es prestar servicios profesionales en la direccion de autoevaluacion y acreditacion para implementar estrategias de seguimiento, verificación y soporte a los procesos de obtencion y renovacion de registro calificado de programas academicos y el cumplimiento de las condiciones de calidad en el marco de la resolución 15224 y 21795 de 2020</t>
  </si>
  <si>
    <t>otrosi 01 al anexo de personal académico no. 005 de 2022 cuyo objeto contractual es prestar servicios profesionales para desarrollar estudios y medicion del valor agregado, analitica de procesos de autoevaluacion de los programas academicos por cada cundinamarca</t>
  </si>
  <si>
    <t>prestar servicios profesionales en la direccion de autoevaluacion y acreditacion brindando asesoria en la construccion de documentos maestros asociados a los procesos obtención y renovación de registros calificados, acompañ;ando a los programas académicos en el marco del decreto 1330 de 2019 y la resolución 021795 de 2020 del ministerio de educación nacional.</t>
  </si>
  <si>
    <t>prestar servicios profesionales para desarrollar la gestión, el analisis y la medicion del valor agregado vigencia 2022, diseñ;ar la estructura y arquitectura del aplicativo de valor agregado, y apoyar el ejercicio de autoevaluacion de los programas academicos por cada unidad regional de la universidad de cundinamarca.</t>
  </si>
  <si>
    <t>servicios de apoyo logístico en alimentación y alojamiento, para las visitas de pares expertos colaborativos y pares académicos en el marco del proceso de renovación de registro calificado.</t>
  </si>
  <si>
    <t>335</t>
  </si>
  <si>
    <t>servicios de apoyo logístico en alimentación (refrigerios) para el evento de ponderación institucional y de programas a realizarse en el marco del proceso de autoevaluación de la universidad de cundinamarca, vigencia 2022, seccional girardot.</t>
  </si>
  <si>
    <t>345</t>
  </si>
  <si>
    <t>otrosi 01 al anexo de personal académico no. 066 de 2022 cuyo objeto contractual es prestar servicios profesionales en la escuela de formacion y aprendizaje docente para gestionar el acompañ;amiento, construccion y retroalimentacion en el diseñ;o de campos de aprendizaje derivados de los procesos de resignificacion curricular de programas academicos de la universidad de cundinamarca.</t>
  </si>
  <si>
    <t>292</t>
  </si>
  <si>
    <t>2022-05-06 11:02:00.0</t>
  </si>
  <si>
    <t>otrosi 02 al anexo de personal académico no. 056 de 2022 cuyo objeto contractual es prestar servicios profesionales en la escuela de formacion y aprendizaje docente apoyando el diseno, implementacion y gestión de los campos de aprendizaje de los programas resignificados curricularmente.</t>
  </si>
  <si>
    <t>312</t>
  </si>
  <si>
    <t>2022-05-20 00:00:00.0</t>
  </si>
  <si>
    <t>otrosi 01 al anexo de personal académico no. 067 de 2022 cuyo objeto contractual es prestar  servicios  profesionales  para  la implementacion  del   campo muntidimensional   de   aprendizaje   en   el marco   de   los  procesos     de resignificacion     curricular     de     la   universidad   de cundinamarca</t>
  </si>
  <si>
    <t>331</t>
  </si>
  <si>
    <t>2022-06-06 10:03:51.0</t>
  </si>
  <si>
    <t>prestar servicios profesionales en la escuela de formacion y aprendizaje docente gestionando, sistematizando analiticas academicas y acompañ;amiento a profesores en el marco de los circuitos de formación, innovación y evaluación con metodologías y estrategias para implementar el campo multidimensional de aprendizaje.</t>
  </si>
  <si>
    <t>352</t>
  </si>
  <si>
    <t>2022-06-22 12:30:09.0</t>
  </si>
  <si>
    <t xml:space="preserve">prestar servicios profesionales en la escuela de formacion y aprendizaje docente de la ucundinamarca para implementar piezas graficas, micrositio, videotutoriales y recursos educativos digitales requeridos en el desarrollo de los circuitos de evaluacion, formacion e innovacion </t>
  </si>
  <si>
    <t>353</t>
  </si>
  <si>
    <t>2022-06-22 12:30:34.0</t>
  </si>
  <si>
    <t>dotacion e instalación de mobiliario para los centros de formacion, aprendizaje e innovacion docente de la universidad de cundinamarca sedes chia y soacha.</t>
  </si>
  <si>
    <t>296</t>
  </si>
  <si>
    <t>2022-05-09 15:37:58.0</t>
  </si>
  <si>
    <t>dotación e instalación de elementos de alta tecnologia para los centros de formacion, aprendizaje e innovación docente de la universidad de cundinamarca sedes chia y soacha</t>
  </si>
  <si>
    <t>294</t>
  </si>
  <si>
    <t>2022-05-09 15:17:43.0</t>
  </si>
  <si>
    <t>fase ii ampliación del centro de formación e innovación docente sede soacha y adecuación locativa del centro de formación e innovación docente de la sede chía - universidad de cundinamarca</t>
  </si>
  <si>
    <t>268</t>
  </si>
  <si>
    <t>2022-04-18 00:00:00.0</t>
  </si>
  <si>
    <t>otrosi al contrato número no f-cps-225 de 2021, con objeto: producir contenidos educativos digitales de veinticuatro (24) programas académicos de pregrado y posgrado, equivalentes a cincuenta (50) créditos académicos, correspondientes a las siguientes facultades: ciencias agropecuarias, ciencias de la salud y de educación, en coherencia con el modelo educativo digital transmoderno medit de la universidad de cundinamarca</t>
  </si>
  <si>
    <t>306</t>
  </si>
  <si>
    <t>digitalizar programas educativos correspondientes a las siguientes facultades: ciencias agropecuarias, ciencias administrativas, económicas y contables y educación en coherencia con el modelo educativo digital transmoderno medit de la universidad de cundinamarca.</t>
  </si>
  <si>
    <t>317</t>
  </si>
  <si>
    <t xml:space="preserve">prestar sus servicios profesionales como diseñ;ador instruccional para la creación de experiencias de aprendizaje y la creación de recursos educativos digitales de los campos de aprendizajes disciplinares de los programas académicos: administración de empresas, contaduria pública, ingeniería agronómica e ingeniería ambiental de la universidad de cundinamarca.  </t>
  </si>
  <si>
    <t>287</t>
  </si>
  <si>
    <t xml:space="preserve">prestar sus servicios profesionales como diseñ;ador instruccional para la digitalización de campos de aprendizaje disciplinares de los programas académicos: ciencias del deporte y la educación física y licenciatura en educación física, recreación y deportes de universidad de cundinamarca. </t>
  </si>
  <si>
    <t>288</t>
  </si>
  <si>
    <t>prestar sus servicios profesionales para el diseñ;o de recursos educativos, así como el diseñ;o instruccional de los campos de aprendizaje disciplinares del programa de enfermería de la universidad de cundinamarca.</t>
  </si>
  <si>
    <t>337</t>
  </si>
  <si>
    <t>prestar sus servicios profesionales en el acompañ;amiento a profesores en la digitalización e implementación de campos de aprendizaje disciplinares, así como en el diseñ;o de recursos educativos liderados por la oficina de educación virtual y a distancia de la universidad de cundinamarca.</t>
  </si>
  <si>
    <t>340</t>
  </si>
  <si>
    <t>prestar servicios profesionales para el diseñ;o gráfico y multimedia de los recursos educativos digitales, edición de video y audio que conformen los proyectos educativos - campos de aprendizaje - llevados a cabo en el marco del medit por la oficina de educación virtual y a distancia de la universidad de cundinamarca.</t>
  </si>
  <si>
    <t>319</t>
  </si>
  <si>
    <t>prestar servicios profesionales a nivel de comunicación y tecnología en los procesos liderados por la oficina de educación virtual y a distancia en el marco de planificación, diseñ;o e implementación de campos de aprendizaje y cursos en modalidad virtual.</t>
  </si>
  <si>
    <t>320</t>
  </si>
  <si>
    <t>prestar servicios de apoyo a la gestión administrativa en los procesos de contratación, así como en actividades asistenciales y operativas necesarias por la oficina de educación virtual y a distancia.</t>
  </si>
  <si>
    <t>321</t>
  </si>
  <si>
    <t>prestar servicios profesionales en la digitalizar el campo de aprendizaje disciplinar procesos de organización comunitaria y redes sociales, equivalente a dos (2) créditos académicos, lo cual contempla: resultados esperados de aprendizaje, actividades, contenidos, recursos educativos e instrumentos de recolección de datos.</t>
  </si>
  <si>
    <t>322</t>
  </si>
  <si>
    <t>prestar servicios profesionales para digitalizar el campo de aprendizaje disciplinar desarrollo sostenible del territorio, equivalente a dos (2) créditos académicos, lo cual contempla: resultados esperados de aprendizaje, actividades, contenidos, recursos educativos e instrumentos de recolección de datos.</t>
  </si>
  <si>
    <t>323</t>
  </si>
  <si>
    <t>prestar servicios profesionales para diseñ;ar la línea gráfica, el diseñ;o y producción de insumos multimedia para los recursos educativos digitales que conformen los proyectos educativos - campos de aprendizaje - llevados a cabo en el marco del medit por la oficina de educación virtual y a distancia de la universidad de cundinamarca.</t>
  </si>
  <si>
    <t>324</t>
  </si>
  <si>
    <t>prestar servicios profesionales para digitalizar el campo de aprendizaje disciplinar pedagogía para la conservación convivencia, equivalente a dos (2) créditos académicos, lo cual contempla: resultados esperados de aprendizaje, actividades, contenidos, recursos educativos e instrumentos de recolección de datos.</t>
  </si>
  <si>
    <t>325</t>
  </si>
  <si>
    <t>prestar servicios profesionales para diseñ;ar y desarrollar el plan de aprendizaje del diplomado iso45001:2018, equivalente a dos (2) créditos académicos, lo cual contempla: resultados esperados de aprendizaje, actividades, contenidos, recursos educativos e instrumentos de recolección de datos.</t>
  </si>
  <si>
    <t>326</t>
  </si>
  <si>
    <t>prestar sus servicios profesionales en la gestión de los proyectos de digitalización de contenidos educativos, desde la fase de análisis hasta su implementación, llevados a cabo en el marco del medit por la oficina de educación virtual y a distancia de la universidad de cundinamarca.</t>
  </si>
  <si>
    <t>336</t>
  </si>
  <si>
    <t>prestar sus servicios profesionales para el diseñ;o de recursos educativos, así como el diseñ;o instruccional de los campos de aprendizaje disciplinares de los programa académicos: música, licenciatura de sociales y de la especialización en educación ambiental y desarrollo de la comunidad de la universidad de cundinamarca.</t>
  </si>
  <si>
    <t>338</t>
  </si>
  <si>
    <t>prestar servicios en el soporte tecnológico de los campos de aprendizaje, recursos educativos digitales de pregrado y cursos alojados en la plataforma de gestión de aprendizaje a moodle a de la universidad de cundinamarca</t>
  </si>
  <si>
    <t>339</t>
  </si>
  <si>
    <t>341</t>
  </si>
  <si>
    <t>prestar servicios en el soporte y generación de datos y analíticas de la plataforma lms institucional, así como en el soporte tecnológico institucional para garantizar la efectiva implementación de los campos de aprendizaje disciplinares de los programas académicos de la universidad de cundinamarca.</t>
  </si>
  <si>
    <t>342</t>
  </si>
  <si>
    <t>prestar servicios en el soporte tecnológico a los usuarios de los campos de aprendizaje, recursos educativos digitales de posgrados y cursos alojados en la plataforma de gestión de aprendizaje a moodle a de la universidad de cundinamarca</t>
  </si>
  <si>
    <t>343</t>
  </si>
  <si>
    <t>prestar el servicio de auditoria de otrogamiento de tercera parte bajo criterios internacionales de la norma  iso 14001:2015 para la certificación del sistema de gestión ambiental de la universidad de cundinamarca, en la seccional girardot y la extensión de facatativá, incluida la unidad agroambiental el vergel de facatativá.</t>
  </si>
  <si>
    <t>330</t>
  </si>
  <si>
    <t>2022-06-03 09:20:19.0</t>
  </si>
  <si>
    <t>servicio de limpieza, desinfección, fumigación y desodorización en los depósitos de los archivos de la universidad de cundinamarca.</t>
  </si>
  <si>
    <t>275</t>
  </si>
  <si>
    <t>2022-04-21 12:06:19.0</t>
  </si>
  <si>
    <t>interventoría a los diseñ;os y estudios técnicos para construir la segunda etapa de la nueva sede de la extensión zipaquirá de la universidad de cundinamarca.</t>
  </si>
  <si>
    <t>282</t>
  </si>
  <si>
    <t>2022-04-28 15:02:39.0</t>
  </si>
  <si>
    <t>contratar el servicio de auditorías internas del sistema de gestión de la calidad bajo la norma iso 9001:2015, del sistema de seguridad y salud en el trabajo bajo la norma iso 45001:2018 y el decreto 1072 de 2015 libro 2, parte 2, titulo 4 capitulo 6 en la universidad de cundinamarca y del sistema de gestión ambiental bajo la norma iso 14001:2015 en la seccional ubaté de la universidad de cundinamarca</t>
  </si>
  <si>
    <t>270</t>
  </si>
  <si>
    <t>2022-04-20 15:17:15.0</t>
  </si>
  <si>
    <t>servicio de publicidad y marketing en redes sociales</t>
  </si>
  <si>
    <t>307</t>
  </si>
  <si>
    <t>2022-05-16 10:56:41.0</t>
  </si>
  <si>
    <t xml:space="preserve">contratar la auditoría interna contable financiera bajo las normas legales aplicables en colombia para la vigencia 2021 que permita determinar si los estados financieros reflejan razonablemente la situación financiera, y si el presupuesto cumple con el marco jurídico establecido en sus diferentes etapas </t>
  </si>
  <si>
    <t>269</t>
  </si>
  <si>
    <t>2022-04-20 15:16:37.0</t>
  </si>
  <si>
    <t>otrosi n. 01 al contrato f-ocs - 019 - 2022 cuyo objeto renovacion del servicio soporte, actualizacion y mantenimiento de la suite vision empresarial modulo bcs.</t>
  </si>
  <si>
    <t>361</t>
  </si>
  <si>
    <t>2022-06-23 11:14:20.0</t>
  </si>
  <si>
    <t>ciclo de talleres de formación a la empleabilidad y el emprendimiento con propósito 2022</t>
  </si>
  <si>
    <t>280</t>
  </si>
  <si>
    <t>2022-04-22 10:23:58.0</t>
  </si>
  <si>
    <t>contratar la realización de cursos y diplomados mediado por tic de actualización para graduados de la universidad de cundinamarca</t>
  </si>
  <si>
    <t>318</t>
  </si>
  <si>
    <t>2022-05-26 17:59:15.0</t>
  </si>
  <si>
    <t xml:space="preserve">adquisición de pines de solapa para las ceremonias de grados del iipa 2022 en sede, seccionales y extensiones de la ucundinamarca </t>
  </si>
  <si>
    <t>295</t>
  </si>
  <si>
    <t>2022-05-09 15:18:50.0</t>
  </si>
  <si>
    <t>servicio logístico para la reunión de homenaje a graduandos del iipa 2022 en sede, seccionales y extensiones de la universidad de cundinamarca</t>
  </si>
  <si>
    <t>332</t>
  </si>
  <si>
    <t>2022-06-06 15:20:53.0</t>
  </si>
  <si>
    <t>adquisición de equipos de computo para el desarrollo de los proyectos de interacción social universitaria</t>
  </si>
  <si>
    <t>276</t>
  </si>
  <si>
    <t>2022-04-21 12:11:39.0</t>
  </si>
  <si>
    <t xml:space="preserve">contratar el servicio de alimentación y hospedaje para voluntarios participantes </t>
  </si>
  <si>
    <t>344</t>
  </si>
  <si>
    <t>2022-06-15 18:10:35.0</t>
  </si>
  <si>
    <t>diseñ;ar los planes de aprendizaje digital para los campos de aprendizaje disciplinar de los programas de posgrado de la vigencia 2022-ii.</t>
  </si>
  <si>
    <t>373</t>
  </si>
  <si>
    <t>2022-06-28 16:22:47.0</t>
  </si>
  <si>
    <t xml:space="preserve">capacitacion sobre cumplimiento ley 951/2005; sobre fortalecimiento de conocimientos sobre derevchos y deberes en la ciudadania y el estado social de derecho colombiano; sobre fortalecimiento del conocimiento sobre los valores del servidor publico; sobre temas sindicales para el personal administrativo de la universidad de cundinamarca_x000D_
</t>
  </si>
  <si>
    <t>277</t>
  </si>
  <si>
    <t>2022-04-21 15:22:36.0</t>
  </si>
  <si>
    <t>asignacion de exoneraciones de matricula para el segundo periodo academico 2022.</t>
  </si>
  <si>
    <t>334</t>
  </si>
  <si>
    <t>2022-06-13 10:22:02.0</t>
  </si>
  <si>
    <t>pago cuota de sostenimiento de la red de bienestar - nodo centro añ;o 2022.</t>
  </si>
  <si>
    <t>278</t>
  </si>
  <si>
    <t>2022-04-22 10:17:32.0</t>
  </si>
  <si>
    <t>pago de inscripciones para la participación de los grupos deportivos de estudiantes en los ascun regionales 2022</t>
  </si>
  <si>
    <t>279</t>
  </si>
  <si>
    <t>2022-04-22 10:17:58.0</t>
  </si>
  <si>
    <t>reconocimiento para la conmemoración de la labor docente y demás actividades de aprovechamiento del tiempo libre y fortalecimiento de las aptitudes y las actitudes de bienestar universitario</t>
  </si>
  <si>
    <t>293</t>
  </si>
  <si>
    <t>2022-05-06 12:12:17.0</t>
  </si>
  <si>
    <t>servicios de hidratación para los encuentros culturales y deportivos dirigidos para la comunidad universitaria.</t>
  </si>
  <si>
    <t>333</t>
  </si>
  <si>
    <t>2022-06-08 18:24:29.0</t>
  </si>
  <si>
    <t>otrosi no. 01 a la f-ops no. 054 de 2022, la cual tiene por objeto prestar servicios de apoyo para el fortalecimiento de habitos de vida saludable y mejoramiento de la calidad de vida en la comunidad de la universidad de cundinamarca seccional ubaté.</t>
  </si>
  <si>
    <t>329</t>
  </si>
  <si>
    <t>2022-06-03 09:07:53.0</t>
  </si>
  <si>
    <t>sueldo básico personal administrativo ocasional de bienestar universitario para el segundo periodo académico de 2022.</t>
  </si>
  <si>
    <t>355</t>
  </si>
  <si>
    <t>2022-06-22 17:04:02.0</t>
  </si>
  <si>
    <t>auxilio de cesantías personal administrativo ocasional bienestar universitario para el segundo periodo académico de 2022</t>
  </si>
  <si>
    <t>356</t>
  </si>
  <si>
    <t>2022-06-22 17:04:19.0</t>
  </si>
  <si>
    <t xml:space="preserve">auxilio de transporte personal administrativo ocasional para bienestar universitario en el segundo periodo académico de 2022 </t>
  </si>
  <si>
    <t>357</t>
  </si>
  <si>
    <t>2022-06-22 17:04:45.0</t>
  </si>
  <si>
    <t>vacaciones personal administrativo ocasional bienestar universitario para el segundo periodo académico de 2022</t>
  </si>
  <si>
    <t>358</t>
  </si>
  <si>
    <t>2022-06-22 17:05:01.0</t>
  </si>
  <si>
    <t>prima de servicio personal administrativo ocasional para bienestar universitario en el segundo periodo académico de 2022</t>
  </si>
  <si>
    <t>359</t>
  </si>
  <si>
    <t>2022-06-22 17:06:15.0</t>
  </si>
  <si>
    <t>Fomento de los hábitos, estilos de vida saludables, aprovechamiento del tiempo libre y fortalecimiento de las actitudes y aptitudes de la comunidad universitaria.</t>
  </si>
  <si>
    <t>contratación de personal a termino fijo de la dirección de sistemas y tecnología para el segundo semestre de la vigencia 2022 - sueldo basico personal administrativo ocasional</t>
  </si>
  <si>
    <t>364</t>
  </si>
  <si>
    <t>2022-06-24 14:31:26.0</t>
  </si>
  <si>
    <t>contratación de personal a termino fijo de la dirección de sistemas y tecnología para el segundo semestre de la vigencia 2022 - auxilio de transporte personal administrativo ocasional</t>
  </si>
  <si>
    <t>365</t>
  </si>
  <si>
    <t>2022-06-24 14:38:06.0</t>
  </si>
  <si>
    <t>contratación de personal a termino fijo de la dirección de sistemas y tecnología para el segundo semestre de la vigencia 2022 - prima de servicio personal administrativo ocasional</t>
  </si>
  <si>
    <t>366</t>
  </si>
  <si>
    <t>2022-06-24 14:42:37.0</t>
  </si>
  <si>
    <t>contratación de personal a termino fijo de la dirección de sistemas y tecnología para el segundo semestre de la vigencia 2022 - auxilio de cesantias personal administrativo ocasional</t>
  </si>
  <si>
    <t>367</t>
  </si>
  <si>
    <t>2022-06-24 14:43:36.0</t>
  </si>
  <si>
    <t>contratación de personal a termino fijo de la dirección de sistemas y tecnología para el segundo semestre de la vigencia 2022 - vacaciones personal administrativo ocasional</t>
  </si>
  <si>
    <t>368</t>
  </si>
  <si>
    <t>2022-06-24 14:44:42.0</t>
  </si>
  <si>
    <t>solicitud fondo renovable numero uno (1) de la direccion de sistemas y tecnologia para la vigencia 2022</t>
  </si>
  <si>
    <t>354</t>
  </si>
  <si>
    <t>2022-06-22 12:31:28.0</t>
  </si>
  <si>
    <t>Adquisicion de la plataforma de salas de videconferencia, suscripción por un añ;o</t>
  </si>
  <si>
    <t>274</t>
  </si>
  <si>
    <t>2022-04-20 17:50:54.0</t>
  </si>
  <si>
    <t>adquisición de licenciamiento de antivirus para los equipos de cómputo de la universidad de cundinamarca en su sede, seccionales y extensiones.</t>
  </si>
  <si>
    <t>346</t>
  </si>
  <si>
    <t>2022-06-21 17:38:37.0</t>
  </si>
  <si>
    <t>360</t>
  </si>
  <si>
    <t>2022-06-22 19:51:21.0</t>
  </si>
  <si>
    <t>preservacion, gestion y visibilizacion de la produccion intelectual de la universidad de cundinamarca, servicio de soporte y mantenimiento de la plataforma open journal system (ojs) por un (1) ano, asi como la actualizacion a la ultima version long time service y marcacion en xml de los articulos de las revistas ciencias agropecuarias, pensamiento udecino, suma+paz, caminos educativos, arte y creacion</t>
  </si>
  <si>
    <t>283</t>
  </si>
  <si>
    <t>2022-05-02 00:00:00.0</t>
  </si>
  <si>
    <t>pares exernos que realizaran la evaluación de proyectos de investigación en el marco de la iii convocatoria interna 2022-1 ucundinamarca generación siglo 21-conformación del banco de proyectos elegibles y establecer la planeación y dedicación de los profesores a la función sustantiva de ciencia tecnología e innovación, con el fin de obtener productos académicos en el marco de los indicadores minciencias a fin de fortalecer los grupos de investigación mediante la financiación de proyectos de ctei translocales de alto impacto para el departamento de cundinamarca</t>
  </si>
  <si>
    <t>314</t>
  </si>
  <si>
    <t>2022-05-24 16:51:33.0</t>
  </si>
  <si>
    <t>pares externos que realizaran la evaluación de cinco (05) artículos para publicación del volumen 7 de la revista caminos educativos</t>
  </si>
  <si>
    <t>328</t>
  </si>
  <si>
    <t>2022-06-01 17:02:24.0</t>
  </si>
  <si>
    <t>pago a pares que realizaran la evaluación de la productividad académica de los docentes de carrera y docentes ocasionales de la universidad de cundinamarca.</t>
  </si>
  <si>
    <t>363</t>
  </si>
  <si>
    <t>2022-06-23 18:06:57.0</t>
  </si>
  <si>
    <t>isrc para álbum fonográfico de 17 tracks para la obra pájaros azules</t>
  </si>
  <si>
    <t>284</t>
  </si>
  <si>
    <t>2022-05-02 09:22:01.0</t>
  </si>
  <si>
    <t>inscripción del docente edier fernando avila vélez para participar en calidad de ponente en el evento denominado: iv simposio iberoafroamericano de riesgos, a realizarse en metodología virtual del 21 al 23 de julio de 2022</t>
  </si>
  <si>
    <t>315</t>
  </si>
  <si>
    <t>2022-05-24 16:52:06.0</t>
  </si>
  <si>
    <t>inscripción del docente edwin davier correa rojas para participar en calidad de ponente en el evento denominado: primer congreso de producción animal de colombia a realizarse del 21 al 23 de julio de 2022, en la ciudad de medellín</t>
  </si>
  <si>
    <t>316</t>
  </si>
  <si>
    <t>2022-05-24 16:52:30.0</t>
  </si>
  <si>
    <t>362</t>
  </si>
  <si>
    <t>2022-06-23 18:02:06.0</t>
  </si>
  <si>
    <t xml:space="preserve"> otrosi al f-cto 242 de 2021, que tiene por objeto acontrato de obra para el descapote, explanacioin y transporte de material del lote ubicado en carrera 56 no. 18 a-47 de la universidad de cundinamarca</t>
  </si>
  <si>
    <t>273</t>
  </si>
  <si>
    <t>2022-04-20 17:50:30.0</t>
  </si>
  <si>
    <t>adquisición de mobiliario para almacenamiento de insumos de papelería en la extensión facatativá para la vigencia 2022</t>
  </si>
  <si>
    <t>308</t>
  </si>
  <si>
    <t>2022-05-18 17:27:20.0</t>
  </si>
  <si>
    <t>inscripción de un (1) docente perteneciente a la facultad de ciencias agropecuarias, en el  49 congreso socolen</t>
  </si>
  <si>
    <t>327</t>
  </si>
  <si>
    <t>2022-06-01 15:48:01.0</t>
  </si>
  <si>
    <t xml:space="preserve">inscripción de un (1) docente perteneciente a la facultad de ciencias agropecuarias, en el congreso colombiano de ecología cce 2022_x000D_
</t>
  </si>
  <si>
    <t>347</t>
  </si>
  <si>
    <t>2022-06-21 17:39:00.0</t>
  </si>
  <si>
    <t xml:space="preserve">inscripción de un (1) docente perteneciente a la facultad de ciencias agropecuarias, en el diplomado uas (drones) de la universidad de cundinamarca _x000D_
</t>
  </si>
  <si>
    <t>348</t>
  </si>
  <si>
    <t>2022-06-21 17:39:16.0</t>
  </si>
  <si>
    <t>otro si no 1 contrato f cps 143 2021 con objeto actualización, fortalecimiento e implementación de la infraestructura wlan de la universidad de cundinamarca extensión chía</t>
  </si>
  <si>
    <t>372</t>
  </si>
  <si>
    <t>2022-06-28 16:10:34.0</t>
  </si>
  <si>
    <t>64-313</t>
  </si>
  <si>
    <t>pagar las inscripciones a los congresos ponencias, seminarios, talleres, actualizaciones, simposios, foros, y mesas de trabajo dentro de la vigencia 2022, en los cuales participe personal administrativo de planta teniendo correlación a su área de desempeñ;o - adición al proceso cuyo objeto, "pagar las inscripciones a los congresos ponencias, seminarios, talleres, actualizaciones, simposios, foros, y mesas de trabajo dentro de la vigencia 2022, en los cuales participe personal administrativo de planta teniendo correlación a su área de desempeñ;o"</t>
  </si>
  <si>
    <t>PRPOAI-127 FOMENTO 2020</t>
  </si>
  <si>
    <t>PRPOAI-141 FOMENTO 2019</t>
  </si>
  <si>
    <t>PRPOAI-86 FOMENTO 2020</t>
  </si>
  <si>
    <t>PRPOAI-78 FOMENTO 2020</t>
  </si>
  <si>
    <t>PRPOAI-160</t>
  </si>
  <si>
    <t>PRPOAI-199</t>
  </si>
  <si>
    <t>PRPOAI-198</t>
  </si>
  <si>
    <t>PRPOAI-197</t>
  </si>
  <si>
    <t>4020101040511-1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</si>
</sst>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3" formatCode="_-* #,##0.00_-;\-* #,##0.00_-;_-* &quot;-&quot;??_-;_-@_-"/>
    <numFmt numFmtId="164" formatCode="_-* #,##0.00\ _€_-;\-* #,##0.00\ _€_-;_-* &quot;-&quot;??\ _€_-;_-@_-"/>
    <numFmt numFmtId="165" formatCode="[$$-240A]\ #,##0"/>
    <numFmt numFmtId="166" formatCode="_(* #,##0_);_(* \(#,##0\);_(* &quot;-&quot;??_);_(@_)"/>
    <numFmt numFmtId="167" formatCode="###,###"/>
    <numFmt numFmtId="168" formatCode="###,###,##0.00"/>
  </numFmts>
  <fonts count="35" x14ac:knownFonts="1">
    <font>
      <sz val="11"/>
      <color theme="1"/>
      <name val="Calibri"/>
      <family val="2"/>
      <scheme val="minor"/>
    </font>
    <font>
      <sz val="11"/>
      <color theme="1"/>
      <name val="Calibri"/>
      <family val="2"/>
      <scheme val="minor"/>
    </font>
    <font>
      <sz val="9"/>
      <color theme="1"/>
      <name val="Calibri"/>
      <family val="2"/>
      <scheme val="minor"/>
    </font>
    <font>
      <sz val="10"/>
      <name val="Arial"/>
      <family val="2"/>
    </font>
    <font>
      <b/>
      <sz val="10"/>
      <color theme="0"/>
      <name val="Century Gothic"/>
      <family val="2"/>
    </font>
    <font>
      <sz val="11"/>
      <color theme="1"/>
      <name val="Century Gothic"/>
      <family val="2"/>
    </font>
    <font>
      <sz val="10"/>
      <color theme="1"/>
      <name val="Century Gothic"/>
      <family val="2"/>
    </font>
    <font>
      <sz val="10"/>
      <name val="Century Gothic"/>
      <family val="2"/>
    </font>
    <font>
      <b/>
      <sz val="10"/>
      <name val="Century Gothic"/>
      <family val="2"/>
    </font>
    <font>
      <sz val="11"/>
      <color rgb="FFFF0000"/>
      <name val="Calibri"/>
      <family val="2"/>
      <scheme val="minor"/>
    </font>
    <font>
      <sz val="11"/>
      <name val="Century Gothic"/>
      <family val="2"/>
    </font>
    <font>
      <b/>
      <sz val="11"/>
      <color theme="0"/>
      <name val="Century Gothic"/>
      <family val="2"/>
    </font>
    <font>
      <sz val="11"/>
      <color theme="9" tint="-0.499984740745262"/>
      <name val="Century Gothic"/>
      <family val="2"/>
    </font>
    <font>
      <sz val="11"/>
      <color theme="1"/>
      <name val="Arial"/>
      <family val="2"/>
    </font>
    <font>
      <sz val="11"/>
      <color rgb="FF000000"/>
      <name val="Arial"/>
      <family val="2"/>
    </font>
    <font>
      <b/>
      <sz val="10"/>
      <color rgb="FF292929"/>
      <name val="Arial"/>
      <family val="2"/>
    </font>
    <font>
      <sz val="10"/>
      <color theme="1"/>
      <name val="Arial"/>
      <family val="2"/>
    </font>
    <font>
      <b/>
      <sz val="10"/>
      <color rgb="FFFFFFFF"/>
      <name val="Arial"/>
      <family val="2"/>
    </font>
    <font>
      <sz val="10"/>
      <color theme="1"/>
      <name val="Arial Narrow"/>
      <family val="2"/>
    </font>
    <font>
      <b/>
      <sz val="10"/>
      <color rgb="FF0F3D38"/>
      <name val="Arial Narrow"/>
      <family val="2"/>
    </font>
    <font>
      <b/>
      <sz val="10"/>
      <color theme="1"/>
      <name val="Arial Narrow"/>
      <family val="2"/>
    </font>
    <font>
      <b/>
      <sz val="10"/>
      <color theme="1"/>
      <name val="Arial"/>
      <family val="2"/>
    </font>
    <font>
      <sz val="11"/>
      <name val="Calibri"/>
      <family val="2"/>
      <scheme val="minor"/>
    </font>
    <font>
      <b/>
      <sz val="11"/>
      <name val="Calibri"/>
      <family val="2"/>
      <scheme val="minor"/>
    </font>
    <font>
      <b/>
      <sz val="11"/>
      <color theme="1"/>
      <name val="Calibri"/>
      <family val="2"/>
      <scheme val="minor"/>
    </font>
    <font>
      <sz val="11"/>
      <name val="Times New Roman"/>
      <family val="1"/>
    </font>
    <font>
      <b/>
      <sz val="11"/>
      <name val="Times New Roman"/>
      <family val="1"/>
    </font>
    <font>
      <sz val="11"/>
      <name val="Times New Roman"/>
      <family val="1"/>
    </font>
    <font>
      <sz val="12"/>
      <color theme="1"/>
      <name val="Arial"/>
      <family val="2"/>
    </font>
    <font>
      <sz val="9"/>
      <name val="Century Gothic"/>
      <family val="2"/>
    </font>
    <font>
      <b/>
      <sz val="9"/>
      <color indexed="81"/>
      <name val="Tahoma"/>
      <family val="2"/>
    </font>
    <font>
      <sz val="9"/>
      <color indexed="81"/>
      <name val="Tahoma"/>
      <family val="2"/>
    </font>
    <font>
      <sz val="11"/>
      <name val="Times New Roman"/>
      <family val="1"/>
    </font>
    <font>
      <b/>
      <sz val="9"/>
      <color theme="1"/>
      <name val="Calibri"/>
      <family val="2"/>
      <scheme val="minor"/>
    </font>
    <font>
      <b/>
      <sz val="9"/>
      <name val="Century Gothic"/>
      <family val="2"/>
    </font>
  </fonts>
  <fills count="10">
    <fill>
      <patternFill patternType="none"/>
    </fill>
    <fill>
      <patternFill patternType="gray125"/>
    </fill>
    <fill>
      <patternFill patternType="solid">
        <fgColor theme="9" tint="-0.49998474074526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rgb="FF00482B"/>
        <bgColor indexed="64"/>
      </patternFill>
    </fill>
    <fill>
      <patternFill patternType="solid">
        <fgColor theme="0" tint="-0.249977111117893"/>
        <bgColor indexed="64"/>
      </patternFill>
    </fill>
    <fill>
      <patternFill patternType="solid">
        <fgColor rgb="FFFF0000"/>
        <bgColor indexed="64"/>
      </patternFill>
    </fill>
    <fill>
      <patternFill patternType="solid">
        <fgColor rgb="FFCC3399"/>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style="thin">
        <color rgb="FF4B514E"/>
      </top>
      <bottom style="thin">
        <color rgb="FF4B514E"/>
      </bottom>
      <diagonal/>
    </border>
    <border>
      <left/>
      <right style="thin">
        <color rgb="FF4B514E"/>
      </right>
      <top style="thin">
        <color rgb="FF4B514E"/>
      </top>
      <bottom style="thin">
        <color rgb="FF4B514E"/>
      </bottom>
      <diagonal/>
    </border>
    <border>
      <left style="thin">
        <color rgb="FF4B514E"/>
      </left>
      <right/>
      <top style="thin">
        <color rgb="FF4B514E"/>
      </top>
      <bottom/>
      <diagonal/>
    </border>
    <border>
      <left/>
      <right/>
      <top style="thin">
        <color rgb="FF4B514E"/>
      </top>
      <bottom/>
      <diagonal/>
    </border>
    <border>
      <left/>
      <right style="thin">
        <color rgb="FF4B514E"/>
      </right>
      <top style="thin">
        <color rgb="FF4B514E"/>
      </top>
      <bottom/>
      <diagonal/>
    </border>
    <border>
      <left style="thin">
        <color rgb="FF4B514E"/>
      </left>
      <right/>
      <top/>
      <bottom style="thin">
        <color rgb="FF4B514E"/>
      </bottom>
      <diagonal/>
    </border>
    <border>
      <left/>
      <right/>
      <top/>
      <bottom style="thin">
        <color rgb="FF4B514E"/>
      </bottom>
      <diagonal/>
    </border>
    <border>
      <left/>
      <right style="thin">
        <color rgb="FF4B514E"/>
      </right>
      <top/>
      <bottom style="thin">
        <color rgb="FF4B514E"/>
      </bottom>
      <diagonal/>
    </border>
    <border>
      <left/>
      <right style="thin">
        <color theme="1"/>
      </right>
      <top/>
      <bottom/>
      <diagonal/>
    </border>
    <border>
      <left style="thin">
        <color theme="1"/>
      </left>
      <right style="thin">
        <color theme="1"/>
      </right>
      <top style="thin">
        <color theme="1"/>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9">
    <xf numFmtId="0" fontId="0" fillId="0" borderId="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3" fillId="0" borderId="0"/>
    <xf numFmtId="9" fontId="1" fillId="0" borderId="0" applyFont="0" applyFill="0" applyBorder="0" applyAlignment="0" applyProtection="0"/>
    <xf numFmtId="42" fontId="1" fillId="0" borderId="0" applyFont="0" applyFill="0" applyBorder="0" applyAlignment="0" applyProtection="0"/>
    <xf numFmtId="0" fontId="28" fillId="0" borderId="0"/>
    <xf numFmtId="41" fontId="1" fillId="0" borderId="0" applyFont="0" applyFill="0" applyBorder="0" applyAlignment="0" applyProtection="0"/>
  </cellStyleXfs>
  <cellXfs count="458">
    <xf numFmtId="0" fontId="0" fillId="0" borderId="0" xfId="0"/>
    <xf numFmtId="165" fontId="0" fillId="0" borderId="0" xfId="0" applyNumberFormat="1"/>
    <xf numFmtId="9" fontId="0" fillId="0" borderId="0" xfId="5" applyFont="1"/>
    <xf numFmtId="9" fontId="0" fillId="0" borderId="0" xfId="5" applyNumberFormat="1" applyFont="1"/>
    <xf numFmtId="9" fontId="0" fillId="0" borderId="4" xfId="5" applyNumberFormat="1" applyFont="1" applyFill="1" applyBorder="1" applyAlignment="1">
      <alignment vertical="center" wrapText="1"/>
    </xf>
    <xf numFmtId="0" fontId="0" fillId="0" borderId="0" xfId="0" applyBorder="1"/>
    <xf numFmtId="9" fontId="0" fillId="0" borderId="0" xfId="5" applyNumberFormat="1" applyFont="1" applyFill="1" applyBorder="1" applyAlignment="1">
      <alignment vertical="center" wrapText="1"/>
    </xf>
    <xf numFmtId="9" fontId="0" fillId="0" borderId="0" xfId="5" applyNumberFormat="1" applyFont="1" applyBorder="1"/>
    <xf numFmtId="0" fontId="7" fillId="0" borderId="2" xfId="0" applyFont="1" applyFill="1" applyBorder="1" applyAlignment="1">
      <alignment horizontal="left" vertical="center" wrapText="1"/>
    </xf>
    <xf numFmtId="0" fontId="9" fillId="0" borderId="0" xfId="0" applyFont="1"/>
    <xf numFmtId="9" fontId="12" fillId="3" borderId="2" xfId="5" applyFont="1" applyFill="1" applyBorder="1" applyAlignment="1">
      <alignment horizontal="center" vertical="center" wrapText="1"/>
    </xf>
    <xf numFmtId="165" fontId="5" fillId="0" borderId="2" xfId="0" applyNumberFormat="1" applyFont="1" applyFill="1" applyBorder="1" applyAlignment="1">
      <alignment horizontal="center" vertical="center" wrapText="1"/>
    </xf>
    <xf numFmtId="9" fontId="5" fillId="0" borderId="2" xfId="5" applyFont="1" applyBorder="1" applyAlignment="1">
      <alignment horizontal="center" vertical="center" wrapText="1"/>
    </xf>
    <xf numFmtId="0" fontId="13" fillId="5" borderId="0" xfId="0" applyFont="1" applyFill="1"/>
    <xf numFmtId="0" fontId="15" fillId="5" borderId="12" xfId="0" applyFont="1" applyFill="1" applyBorder="1" applyAlignment="1">
      <alignment horizontal="center" vertical="center" wrapText="1"/>
    </xf>
    <xf numFmtId="0" fontId="0" fillId="5" borderId="0" xfId="0" applyFill="1" applyBorder="1"/>
    <xf numFmtId="165" fontId="0" fillId="5" borderId="0" xfId="0" applyNumberFormat="1" applyFill="1" applyBorder="1"/>
    <xf numFmtId="165" fontId="0" fillId="5" borderId="0" xfId="0" applyNumberFormat="1" applyFill="1"/>
    <xf numFmtId="0" fontId="16" fillId="5" borderId="0" xfId="0" applyFont="1" applyFill="1"/>
    <xf numFmtId="0" fontId="0" fillId="5" borderId="0" xfId="0" applyFill="1"/>
    <xf numFmtId="0" fontId="17" fillId="6" borderId="23" xfId="0" applyFont="1" applyFill="1" applyBorder="1" applyAlignment="1">
      <alignment horizontal="center" vertical="center" wrapText="1"/>
    </xf>
    <xf numFmtId="9" fontId="11" fillId="2" borderId="1" xfId="5" applyFont="1" applyFill="1" applyBorder="1" applyAlignment="1">
      <alignment horizontal="center" vertical="center" wrapText="1"/>
    </xf>
    <xf numFmtId="165" fontId="5" fillId="5" borderId="2" xfId="0" applyNumberFormat="1" applyFont="1" applyFill="1" applyBorder="1" applyAlignment="1">
      <alignment horizontal="center" vertical="center" wrapText="1"/>
    </xf>
    <xf numFmtId="9" fontId="5" fillId="5" borderId="2" xfId="5" applyFont="1" applyFill="1" applyBorder="1" applyAlignment="1">
      <alignment horizontal="center" vertical="center" wrapText="1"/>
    </xf>
    <xf numFmtId="0" fontId="2" fillId="5" borderId="0" xfId="0" applyFont="1" applyFill="1"/>
    <xf numFmtId="0" fontId="18" fillId="5" borderId="0" xfId="0" applyFont="1" applyFill="1"/>
    <xf numFmtId="0" fontId="18" fillId="5" borderId="0" xfId="0" applyFont="1" applyFill="1" applyAlignment="1">
      <alignment horizontal="center"/>
    </xf>
    <xf numFmtId="0" fontId="19" fillId="5" borderId="0" xfId="0" applyFont="1" applyFill="1"/>
    <xf numFmtId="0" fontId="20" fillId="5" borderId="0" xfId="0" applyFont="1" applyFill="1"/>
    <xf numFmtId="9" fontId="19" fillId="5" borderId="0" xfId="0" applyNumberFormat="1" applyFont="1" applyFill="1"/>
    <xf numFmtId="165" fontId="11" fillId="6" borderId="1" xfId="0" applyNumberFormat="1" applyFont="1" applyFill="1" applyBorder="1" applyAlignment="1">
      <alignment horizontal="center" vertical="center"/>
    </xf>
    <xf numFmtId="0" fontId="4" fillId="6" borderId="2" xfId="0" applyFont="1" applyFill="1" applyBorder="1" applyAlignment="1">
      <alignment horizontal="center" vertical="center" wrapText="1"/>
    </xf>
    <xf numFmtId="9" fontId="4" fillId="6" borderId="2" xfId="5" applyNumberFormat="1" applyFont="1" applyFill="1" applyBorder="1" applyAlignment="1">
      <alignment horizontal="center" vertical="center" wrapText="1"/>
    </xf>
    <xf numFmtId="0" fontId="0" fillId="6" borderId="0" xfId="0" applyFill="1" applyBorder="1"/>
    <xf numFmtId="0" fontId="0" fillId="6" borderId="0" xfId="0" applyFill="1"/>
    <xf numFmtId="14" fontId="0" fillId="0" borderId="0" xfId="0" applyNumberFormat="1"/>
    <xf numFmtId="14" fontId="2" fillId="5" borderId="0" xfId="0" applyNumberFormat="1" applyFont="1" applyFill="1"/>
    <xf numFmtId="14" fontId="4" fillId="6"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0" xfId="0" applyBorder="1"/>
    <xf numFmtId="0" fontId="0" fillId="0" borderId="0" xfId="0"/>
    <xf numFmtId="0" fontId="4" fillId="6"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9" fontId="8" fillId="0" borderId="4" xfId="5"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14" fontId="8" fillId="0" borderId="4"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22" fillId="0" borderId="0" xfId="0" applyFont="1" applyFill="1" applyBorder="1"/>
    <xf numFmtId="0" fontId="22" fillId="0" borderId="0" xfId="0" applyFont="1" applyFill="1"/>
    <xf numFmtId="0" fontId="10" fillId="0" borderId="2" xfId="0" applyFont="1" applyBorder="1"/>
    <xf numFmtId="165" fontId="7" fillId="0" borderId="2" xfId="0" applyNumberFormat="1" applyFont="1" applyBorder="1" applyAlignment="1">
      <alignment horizontal="center" vertical="center" wrapText="1"/>
    </xf>
    <xf numFmtId="0" fontId="8" fillId="0" borderId="24" xfId="0" applyFont="1" applyBorder="1" applyAlignment="1">
      <alignment horizontal="center" vertical="center" wrapText="1"/>
    </xf>
    <xf numFmtId="0" fontId="8" fillId="0" borderId="11" xfId="0" applyFont="1" applyBorder="1" applyAlignment="1">
      <alignment horizontal="center" vertical="center" wrapText="1"/>
    </xf>
    <xf numFmtId="166"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9" fontId="8" fillId="0" borderId="8" xfId="5" applyNumberFormat="1" applyFont="1" applyFill="1" applyBorder="1" applyAlignment="1">
      <alignment horizontal="center" vertical="center" wrapText="1"/>
    </xf>
    <xf numFmtId="0" fontId="8" fillId="0" borderId="8" xfId="0" applyFont="1" applyBorder="1" applyAlignment="1">
      <alignment horizontal="center" vertical="center" wrapText="1"/>
    </xf>
    <xf numFmtId="14" fontId="8" fillId="0" borderId="8" xfId="0" applyNumberFormat="1" applyFont="1" applyBorder="1" applyAlignment="1">
      <alignment horizontal="center" vertical="center" wrapText="1"/>
    </xf>
    <xf numFmtId="168" fontId="8" fillId="0" borderId="8" xfId="0" applyNumberFormat="1" applyFont="1" applyBorder="1" applyAlignment="1">
      <alignment horizontal="center" vertical="center" wrapText="1"/>
    </xf>
    <xf numFmtId="168" fontId="8" fillId="0" borderId="5" xfId="0" applyNumberFormat="1" applyFont="1" applyBorder="1" applyAlignment="1">
      <alignment horizontal="center" vertical="center" wrapText="1"/>
    </xf>
    <xf numFmtId="0" fontId="22" fillId="0" borderId="0" xfId="0" applyFont="1" applyBorder="1"/>
    <xf numFmtId="0" fontId="22" fillId="0" borderId="0" xfId="0" applyFont="1"/>
    <xf numFmtId="164" fontId="8" fillId="0" borderId="2" xfId="2" applyFont="1" applyFill="1" applyBorder="1" applyAlignment="1">
      <alignment horizontal="center" vertical="center" wrapText="1"/>
    </xf>
    <xf numFmtId="164" fontId="7" fillId="0" borderId="2" xfId="0" applyNumberFormat="1" applyFont="1" applyFill="1" applyBorder="1" applyAlignment="1">
      <alignment horizontal="center" vertical="center" wrapText="1"/>
    </xf>
    <xf numFmtId="164" fontId="7" fillId="0" borderId="2" xfId="2" applyFont="1" applyFill="1" applyBorder="1" applyAlignment="1">
      <alignment horizontal="center" vertical="center" wrapText="1"/>
    </xf>
    <xf numFmtId="167" fontId="8" fillId="0" borderId="10" xfId="0" applyNumberFormat="1" applyFont="1" applyBorder="1" applyAlignment="1">
      <alignment horizontal="center" vertical="center" wrapText="1"/>
    </xf>
    <xf numFmtId="0" fontId="8" fillId="0" borderId="2" xfId="0" applyFont="1" applyFill="1" applyBorder="1" applyAlignment="1">
      <alignment vertical="center" wrapText="1"/>
    </xf>
    <xf numFmtId="0" fontId="7" fillId="0" borderId="2" xfId="0" applyFont="1" applyFill="1" applyBorder="1" applyAlignment="1">
      <alignment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Border="1"/>
    <xf numFmtId="0" fontId="0" fillId="0" borderId="0" xfId="0"/>
    <xf numFmtId="167"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2" fillId="5" borderId="0" xfId="0" applyFont="1" applyFill="1" applyAlignment="1">
      <alignment horizontal="center"/>
    </xf>
    <xf numFmtId="0" fontId="0" fillId="0" borderId="0" xfId="0" applyAlignment="1">
      <alignment horizontal="center"/>
    </xf>
    <xf numFmtId="0" fontId="7" fillId="0" borderId="2" xfId="0" applyFont="1" applyFill="1" applyBorder="1" applyAlignment="1">
      <alignment horizontal="left" vertical="center"/>
    </xf>
    <xf numFmtId="14" fontId="8"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14" fontId="7" fillId="0" borderId="2" xfId="0" applyNumberFormat="1" applyFont="1" applyFill="1" applyBorder="1" applyAlignment="1">
      <alignment horizontal="center" vertical="center"/>
    </xf>
    <xf numFmtId="0" fontId="0" fillId="0" borderId="0" xfId="0" applyBorder="1" applyAlignment="1">
      <alignment horizont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5"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7" xfId="0" applyFont="1" applyFill="1" applyBorder="1" applyAlignment="1">
      <alignment horizontal="center" vertical="center" wrapText="1"/>
    </xf>
    <xf numFmtId="164" fontId="8" fillId="7" borderId="2" xfId="0" applyNumberFormat="1" applyFont="1" applyFill="1" applyBorder="1" applyAlignment="1">
      <alignment horizontal="center" vertical="center" wrapText="1"/>
    </xf>
    <xf numFmtId="9" fontId="8" fillId="7" borderId="4" xfId="5" applyNumberFormat="1" applyFont="1" applyFill="1" applyBorder="1" applyAlignment="1">
      <alignment horizontal="center" vertical="center" wrapText="1"/>
    </xf>
    <xf numFmtId="0" fontId="8" fillId="7" borderId="4" xfId="0" applyFont="1" applyFill="1" applyBorder="1" applyAlignment="1">
      <alignment horizontal="center" vertical="center" wrapText="1"/>
    </xf>
    <xf numFmtId="14" fontId="8" fillId="7" borderId="4" xfId="0"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25" xfId="0" applyFont="1" applyFill="1" applyBorder="1" applyAlignment="1">
      <alignment horizontal="center" vertical="center" wrapText="1"/>
    </xf>
    <xf numFmtId="164" fontId="8" fillId="7" borderId="4" xfId="2" applyFont="1" applyFill="1" applyBorder="1" applyAlignment="1">
      <alignment horizontal="center" vertical="center" wrapText="1"/>
    </xf>
    <xf numFmtId="14" fontId="8" fillId="7" borderId="2" xfId="0" applyNumberFormat="1" applyFont="1" applyFill="1" applyBorder="1" applyAlignment="1">
      <alignment horizontal="center" vertical="center" wrapText="1"/>
    </xf>
    <xf numFmtId="164" fontId="7" fillId="7" borderId="2" xfId="2"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4" xfId="0" quotePrefix="1" applyFont="1" applyFill="1" applyBorder="1" applyAlignment="1">
      <alignment horizontal="center" vertical="center" wrapText="1"/>
    </xf>
    <xf numFmtId="0" fontId="8" fillId="7" borderId="26" xfId="0" applyFont="1" applyFill="1" applyBorder="1" applyAlignment="1">
      <alignment horizontal="center" vertical="center" wrapText="1"/>
    </xf>
    <xf numFmtId="164" fontId="8" fillId="7" borderId="3" xfId="2" applyFont="1" applyFill="1" applyBorder="1" applyAlignment="1">
      <alignment vertical="center" wrapText="1"/>
    </xf>
    <xf numFmtId="164" fontId="8" fillId="7" borderId="1" xfId="2" applyFont="1" applyFill="1" applyBorder="1" applyAlignment="1">
      <alignment horizontal="center" vertical="center" wrapText="1"/>
    </xf>
    <xf numFmtId="164" fontId="8" fillId="7" borderId="1" xfId="0" applyNumberFormat="1" applyFont="1" applyFill="1" applyBorder="1" applyAlignment="1">
      <alignment horizontal="center" vertical="center" wrapText="1"/>
    </xf>
    <xf numFmtId="164" fontId="8" fillId="7" borderId="3" xfId="0" applyNumberFormat="1" applyFont="1" applyFill="1" applyBorder="1" applyAlignment="1">
      <alignment horizontal="center" vertical="center" wrapText="1"/>
    </xf>
    <xf numFmtId="164" fontId="8" fillId="7" borderId="2" xfId="2" applyFont="1" applyFill="1" applyBorder="1" applyAlignment="1">
      <alignment horizontal="center" vertical="center" wrapText="1"/>
    </xf>
    <xf numFmtId="0" fontId="8" fillId="7" borderId="1" xfId="0" applyFont="1" applyFill="1" applyBorder="1" applyAlignment="1">
      <alignment horizontal="left" vertical="center" wrapText="1"/>
    </xf>
    <xf numFmtId="0" fontId="8" fillId="7" borderId="2" xfId="0" applyFont="1" applyFill="1" applyBorder="1" applyAlignment="1">
      <alignment horizontal="left" vertical="center"/>
    </xf>
    <xf numFmtId="0" fontId="23" fillId="7" borderId="0" xfId="0" applyFont="1" applyFill="1" applyBorder="1"/>
    <xf numFmtId="0" fontId="23" fillId="7" borderId="0" xfId="0" applyFont="1" applyFill="1"/>
    <xf numFmtId="0" fontId="8" fillId="7" borderId="3" xfId="0" applyFont="1" applyFill="1" applyBorder="1" applyAlignment="1">
      <alignment vertical="center" wrapText="1"/>
    </xf>
    <xf numFmtId="0" fontId="8" fillId="7" borderId="3" xfId="0" applyFont="1" applyFill="1" applyBorder="1" applyAlignment="1">
      <alignment horizontal="left" vertical="center" wrapText="1"/>
    </xf>
    <xf numFmtId="164" fontId="8" fillId="7" borderId="3" xfId="2" applyFont="1" applyFill="1" applyBorder="1" applyAlignment="1">
      <alignment horizontal="center" vertical="center" wrapText="1"/>
    </xf>
    <xf numFmtId="0" fontId="23" fillId="0" borderId="0" xfId="0" applyFont="1" applyFill="1" applyBorder="1"/>
    <xf numFmtId="0" fontId="23" fillId="0" borderId="0" xfId="0" applyFont="1" applyFill="1"/>
    <xf numFmtId="14" fontId="8" fillId="0" borderId="10" xfId="0" applyNumberFormat="1" applyFont="1" applyBorder="1" applyAlignment="1">
      <alignment horizontal="center" vertical="center" wrapText="1"/>
    </xf>
    <xf numFmtId="168" fontId="8" fillId="0" borderId="10" xfId="0" applyNumberFormat="1" applyFont="1" applyBorder="1" applyAlignment="1">
      <alignment horizontal="center" vertical="center" wrapText="1"/>
    </xf>
    <xf numFmtId="168" fontId="8" fillId="0" borderId="27" xfId="0" applyNumberFormat="1" applyFont="1" applyBorder="1" applyAlignment="1">
      <alignment horizontal="center" vertical="center" wrapText="1"/>
    </xf>
    <xf numFmtId="0" fontId="8" fillId="7" borderId="2" xfId="0" applyFont="1" applyFill="1" applyBorder="1" applyAlignment="1">
      <alignment horizontal="left" vertical="center" wrapText="1"/>
    </xf>
    <xf numFmtId="0" fontId="7" fillId="7" borderId="2" xfId="0" applyFont="1" applyFill="1" applyBorder="1" applyAlignment="1">
      <alignment vertical="center" wrapText="1"/>
    </xf>
    <xf numFmtId="0" fontId="7" fillId="7" borderId="2" xfId="0" applyFont="1" applyFill="1" applyBorder="1" applyAlignment="1">
      <alignment horizontal="left" vertical="center" wrapText="1"/>
    </xf>
    <xf numFmtId="9" fontId="8" fillId="7" borderId="2" xfId="5" applyNumberFormat="1" applyFont="1" applyFill="1" applyBorder="1" applyAlignment="1">
      <alignment horizontal="center" vertical="center" wrapText="1"/>
    </xf>
    <xf numFmtId="0" fontId="22" fillId="7" borderId="2" xfId="0" applyFont="1" applyFill="1" applyBorder="1"/>
    <xf numFmtId="164" fontId="8" fillId="7" borderId="6" xfId="2"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0" fillId="0" borderId="0" xfId="0"/>
    <xf numFmtId="0" fontId="8" fillId="0" borderId="10" xfId="0" applyFont="1" applyBorder="1" applyAlignment="1">
      <alignment horizontal="center" vertical="center" wrapText="1"/>
    </xf>
    <xf numFmtId="0" fontId="4" fillId="6" borderId="3" xfId="0" applyFont="1" applyFill="1" applyBorder="1" applyAlignment="1">
      <alignment horizontal="center" vertical="center" wrapText="1"/>
    </xf>
    <xf numFmtId="14" fontId="4" fillId="6" borderId="3" xfId="0" applyNumberFormat="1" applyFont="1" applyFill="1" applyBorder="1" applyAlignment="1">
      <alignment horizontal="center" vertical="center" wrapText="1"/>
    </xf>
    <xf numFmtId="0" fontId="22" fillId="0" borderId="2" xfId="0" applyFont="1" applyFill="1" applyBorder="1"/>
    <xf numFmtId="9" fontId="8" fillId="0" borderId="8" xfId="5" applyFont="1" applyFill="1" applyBorder="1" applyAlignment="1">
      <alignment horizontal="center" vertical="center" wrapText="1"/>
    </xf>
    <xf numFmtId="0" fontId="8" fillId="0" borderId="2" xfId="0" quotePrefix="1" applyFont="1" applyFill="1" applyBorder="1" applyAlignment="1">
      <alignment horizontal="center" vertical="center" wrapText="1"/>
    </xf>
    <xf numFmtId="164" fontId="8" fillId="0" borderId="10" xfId="2" applyFont="1" applyBorder="1" applyAlignment="1">
      <alignment horizontal="center" vertical="center" wrapText="1"/>
    </xf>
    <xf numFmtId="9" fontId="11" fillId="6" borderId="1" xfId="5"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164" fontId="7" fillId="0" borderId="1" xfId="2"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vertical="center" wrapText="1"/>
    </xf>
    <xf numFmtId="0" fontId="7" fillId="0" borderId="1" xfId="0" applyFont="1" applyFill="1" applyBorder="1" applyAlignment="1">
      <alignment vertical="center" wrapText="1"/>
    </xf>
    <xf numFmtId="0" fontId="8" fillId="5" borderId="1" xfId="0" applyFont="1" applyFill="1" applyBorder="1" applyAlignment="1">
      <alignment horizontal="center" vertical="center" wrapText="1"/>
    </xf>
    <xf numFmtId="164" fontId="8" fillId="5" borderId="1" xfId="2" applyFont="1" applyFill="1" applyBorder="1" applyAlignment="1">
      <alignment horizontal="center" vertical="center" wrapText="1"/>
    </xf>
    <xf numFmtId="0" fontId="8" fillId="5" borderId="25" xfId="0" applyFont="1" applyFill="1" applyBorder="1" applyAlignment="1">
      <alignment horizontal="center" vertical="center" wrapText="1"/>
    </xf>
    <xf numFmtId="164" fontId="8" fillId="5" borderId="4" xfId="2" applyFont="1" applyFill="1" applyBorder="1" applyAlignment="1">
      <alignment horizontal="center" vertical="center" wrapText="1"/>
    </xf>
    <xf numFmtId="0" fontId="8" fillId="5" borderId="4" xfId="0" applyFont="1" applyFill="1" applyBorder="1" applyAlignment="1">
      <alignment horizontal="center" vertical="center" wrapText="1"/>
    </xf>
    <xf numFmtId="14" fontId="8" fillId="5" borderId="4" xfId="0" applyNumberFormat="1" applyFont="1" applyFill="1" applyBorder="1" applyAlignment="1">
      <alignment horizontal="center" vertical="center" wrapText="1"/>
    </xf>
    <xf numFmtId="9" fontId="8" fillId="5" borderId="4" xfId="5" applyNumberFormat="1" applyFont="1" applyFill="1" applyBorder="1" applyAlignment="1">
      <alignment horizontal="center" vertical="center" wrapText="1"/>
    </xf>
    <xf numFmtId="164" fontId="8" fillId="5" borderId="6" xfId="2" applyFont="1" applyFill="1" applyBorder="1" applyAlignment="1">
      <alignment horizontal="center" vertical="center" wrapText="1"/>
    </xf>
    <xf numFmtId="0" fontId="23" fillId="5" borderId="0" xfId="0" applyFont="1" applyFill="1" applyBorder="1"/>
    <xf numFmtId="0" fontId="23" fillId="5" borderId="0" xfId="0" applyFont="1" applyFill="1"/>
    <xf numFmtId="0" fontId="7" fillId="5" borderId="1" xfId="0" applyFont="1" applyFill="1" applyBorder="1" applyAlignment="1">
      <alignment horizontal="center" vertical="center" wrapText="1"/>
    </xf>
    <xf numFmtId="0" fontId="7" fillId="5" borderId="1" xfId="0" applyFont="1" applyFill="1" applyBorder="1" applyAlignment="1">
      <alignment horizontal="left" vertical="center" wrapText="1"/>
    </xf>
    <xf numFmtId="164" fontId="7" fillId="7" borderId="1" xfId="2" applyFont="1" applyFill="1" applyBorder="1" applyAlignment="1">
      <alignment horizontal="center" vertical="center" wrapText="1"/>
    </xf>
    <xf numFmtId="164" fontId="7" fillId="5" borderId="1" xfId="2" applyFont="1" applyFill="1" applyBorder="1" applyAlignment="1">
      <alignment horizontal="center" vertical="center" wrapText="1"/>
    </xf>
    <xf numFmtId="0" fontId="8" fillId="5" borderId="2" xfId="0" applyFont="1" applyFill="1" applyBorder="1" applyAlignment="1">
      <alignment horizontal="center" vertical="center" wrapText="1"/>
    </xf>
    <xf numFmtId="164" fontId="8" fillId="5" borderId="2" xfId="2" applyFont="1" applyFill="1" applyBorder="1" applyAlignment="1">
      <alignment horizontal="center" vertical="center" wrapText="1"/>
    </xf>
    <xf numFmtId="0" fontId="8" fillId="5" borderId="2" xfId="0" applyFont="1" applyFill="1" applyBorder="1" applyAlignment="1">
      <alignment horizontal="left" vertical="center"/>
    </xf>
    <xf numFmtId="14" fontId="8" fillId="5" borderId="2" xfId="0" applyNumberFormat="1" applyFont="1" applyFill="1" applyBorder="1" applyAlignment="1">
      <alignment horizontal="center" vertical="center" wrapText="1"/>
    </xf>
    <xf numFmtId="164" fontId="7" fillId="5" borderId="1" xfId="0" applyNumberFormat="1" applyFont="1" applyFill="1" applyBorder="1" applyAlignment="1">
      <alignment horizontal="center" vertical="center" wrapText="1"/>
    </xf>
    <xf numFmtId="0" fontId="7" fillId="5" borderId="2" xfId="0" applyFont="1" applyFill="1" applyBorder="1" applyAlignment="1">
      <alignment horizontal="center" vertical="center" wrapText="1"/>
    </xf>
    <xf numFmtId="0" fontId="25" fillId="0" borderId="29" xfId="0" applyFont="1" applyBorder="1" applyAlignment="1">
      <alignment horizontal="left" vertical="center"/>
    </xf>
    <xf numFmtId="167" fontId="0" fillId="0" borderId="29" xfId="0" applyNumberFormat="1" applyBorder="1" applyAlignment="1">
      <alignment horizontal="center" vertical="center" wrapText="1"/>
    </xf>
    <xf numFmtId="0" fontId="26" fillId="0" borderId="29" xfId="0" applyFont="1" applyBorder="1" applyAlignment="1">
      <alignment horizontal="center" vertical="center"/>
    </xf>
    <xf numFmtId="0" fontId="27" fillId="0" borderId="29" xfId="0" applyFont="1" applyBorder="1" applyAlignment="1">
      <alignment horizontal="left" vertical="center"/>
    </xf>
    <xf numFmtId="0" fontId="27" fillId="0" borderId="29" xfId="0" applyFont="1" applyBorder="1" applyAlignment="1">
      <alignment horizontal="center" vertical="center"/>
    </xf>
    <xf numFmtId="0" fontId="8" fillId="8" borderId="2" xfId="0" applyFont="1" applyFill="1" applyBorder="1" applyAlignment="1">
      <alignment horizontal="center" vertical="center" wrapText="1"/>
    </xf>
    <xf numFmtId="42" fontId="8" fillId="0" borderId="2" xfId="6" applyFont="1" applyFill="1" applyBorder="1" applyAlignment="1">
      <alignment horizontal="center" vertical="center" wrapText="1"/>
    </xf>
    <xf numFmtId="42" fontId="0" fillId="0" borderId="29" xfId="6" applyFont="1" applyBorder="1" applyAlignment="1">
      <alignment horizontal="center" vertical="center" wrapText="1"/>
    </xf>
    <xf numFmtId="14" fontId="27" fillId="0" borderId="29" xfId="0" applyNumberFormat="1" applyFont="1" applyFill="1" applyBorder="1" applyAlignment="1">
      <alignment horizontal="right" vertical="center"/>
    </xf>
    <xf numFmtId="14" fontId="27" fillId="5" borderId="29" xfId="0" applyNumberFormat="1" applyFont="1" applyFill="1" applyBorder="1" applyAlignment="1">
      <alignment horizontal="right" vertical="center"/>
    </xf>
    <xf numFmtId="14" fontId="7" fillId="0" borderId="2" xfId="0" applyNumberFormat="1" applyFont="1" applyFill="1" applyBorder="1" applyAlignment="1">
      <alignment horizontal="left" vertical="center"/>
    </xf>
    <xf numFmtId="0" fontId="7"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14" fontId="7" fillId="0" borderId="4"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164" fontId="7" fillId="0" borderId="4" xfId="2"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0" xfId="0" applyFont="1" applyBorder="1" applyAlignment="1">
      <alignment horizontal="center" vertical="center" wrapText="1"/>
    </xf>
    <xf numFmtId="164" fontId="8" fillId="0" borderId="2" xfId="2" applyFont="1" applyFill="1" applyBorder="1" applyAlignment="1">
      <alignment horizontal="center" vertical="center" wrapText="1"/>
    </xf>
    <xf numFmtId="14" fontId="7" fillId="0" borderId="4" xfId="0" applyNumberFormat="1" applyFont="1" applyFill="1" applyBorder="1" applyAlignment="1">
      <alignment horizontal="center" vertical="center" wrapText="1"/>
    </xf>
    <xf numFmtId="164" fontId="7" fillId="0" borderId="6" xfId="2" applyFont="1" applyFill="1" applyBorder="1" applyAlignment="1">
      <alignment horizontal="center" vertical="center" wrapText="1"/>
    </xf>
    <xf numFmtId="164" fontId="0" fillId="0" borderId="29" xfId="2" applyFont="1" applyBorder="1" applyAlignment="1">
      <alignment horizontal="center" vertical="center" wrapText="1"/>
    </xf>
    <xf numFmtId="164" fontId="8" fillId="0" borderId="27" xfId="2" applyFont="1" applyBorder="1" applyAlignment="1">
      <alignment horizontal="center" vertical="center" wrapText="1"/>
    </xf>
    <xf numFmtId="164" fontId="8" fillId="0" borderId="5" xfId="2" applyFont="1" applyBorder="1" applyAlignment="1">
      <alignment horizontal="center" vertical="center" wrapText="1"/>
    </xf>
    <xf numFmtId="164" fontId="8" fillId="0" borderId="8" xfId="2" applyFont="1" applyBorder="1" applyAlignment="1">
      <alignment horizontal="center" vertical="center" wrapText="1"/>
    </xf>
    <xf numFmtId="164" fontId="7" fillId="0" borderId="1" xfId="2"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2" xfId="0" applyFont="1" applyFill="1" applyBorder="1" applyAlignment="1">
      <alignment horizontal="center" vertical="center" wrapText="1"/>
    </xf>
    <xf numFmtId="164" fontId="7" fillId="0" borderId="1" xfId="2"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64" fontId="8" fillId="0" borderId="4" xfId="2" applyFont="1" applyFill="1" applyBorder="1" applyAlignment="1">
      <alignment horizontal="center" vertical="center" wrapText="1"/>
    </xf>
    <xf numFmtId="164" fontId="8" fillId="0" borderId="1" xfId="2"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0" fillId="0" borderId="0" xfId="0"/>
    <xf numFmtId="0" fontId="0" fillId="0" borderId="0" xfId="0" applyBorder="1"/>
    <xf numFmtId="0" fontId="8" fillId="0" borderId="10" xfId="0" applyFont="1" applyBorder="1" applyAlignment="1">
      <alignment horizontal="center" vertical="center" wrapText="1"/>
    </xf>
    <xf numFmtId="164" fontId="8" fillId="0" borderId="2" xfId="2"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164" fontId="8" fillId="0" borderId="4" xfId="2" applyFont="1" applyFill="1" applyBorder="1" applyAlignment="1">
      <alignment horizontal="center" vertical="center" wrapText="1"/>
    </xf>
    <xf numFmtId="164" fontId="8" fillId="0" borderId="1" xfId="2"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164" fontId="7" fillId="0" borderId="3" xfId="2" applyFont="1" applyFill="1" applyBorder="1" applyAlignment="1">
      <alignment horizontal="center" vertical="center" wrapText="1"/>
    </xf>
    <xf numFmtId="164" fontId="7" fillId="0" borderId="4" xfId="2" applyFont="1" applyFill="1" applyBorder="1" applyAlignment="1">
      <alignment horizontal="center" vertical="center" wrapText="1"/>
    </xf>
    <xf numFmtId="164" fontId="7" fillId="0" borderId="1" xfId="2"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0" fillId="0" borderId="0" xfId="0"/>
    <xf numFmtId="0" fontId="8" fillId="0" borderId="1" xfId="0" quotePrefix="1" applyFont="1" applyFill="1" applyBorder="1" applyAlignment="1">
      <alignment horizontal="center" vertical="center" wrapText="1"/>
    </xf>
    <xf numFmtId="164" fontId="8" fillId="0" borderId="2" xfId="2" applyFont="1" applyFill="1" applyBorder="1" applyAlignment="1">
      <alignment horizontal="center" vertical="center" wrapText="1"/>
    </xf>
    <xf numFmtId="164" fontId="20" fillId="5" borderId="0" xfId="2" applyFont="1" applyFill="1"/>
    <xf numFmtId="164" fontId="19" fillId="5" borderId="0" xfId="2" applyFont="1" applyFill="1"/>
    <xf numFmtId="164" fontId="2" fillId="5" borderId="0" xfId="2" applyFont="1" applyFill="1"/>
    <xf numFmtId="164" fontId="4" fillId="6" borderId="2" xfId="2" applyFont="1" applyFill="1" applyBorder="1" applyAlignment="1">
      <alignment horizontal="center" vertical="center" wrapText="1"/>
    </xf>
    <xf numFmtId="164" fontId="8" fillId="0" borderId="24" xfId="2" applyFont="1" applyBorder="1" applyAlignment="1">
      <alignment horizontal="center" vertical="center" wrapText="1"/>
    </xf>
    <xf numFmtId="164" fontId="8" fillId="0" borderId="11" xfId="2" applyFont="1" applyBorder="1" applyAlignment="1">
      <alignment horizontal="center" vertical="center" wrapText="1"/>
    </xf>
    <xf numFmtId="164" fontId="0" fillId="0" borderId="0" xfId="2" applyFont="1"/>
    <xf numFmtId="164" fontId="8" fillId="0" borderId="6" xfId="2" applyFont="1" applyFill="1" applyBorder="1" applyAlignment="1">
      <alignment horizontal="center" vertical="center" wrapText="1"/>
    </xf>
    <xf numFmtId="0" fontId="6" fillId="5" borderId="2" xfId="0" applyFont="1" applyFill="1" applyBorder="1" applyAlignment="1">
      <alignment horizontal="justify" vertical="center" wrapText="1"/>
    </xf>
    <xf numFmtId="0" fontId="29" fillId="5" borderId="2" xfId="0" applyFont="1" applyFill="1" applyBorder="1" applyAlignment="1">
      <alignment horizontal="justify" vertical="center" wrapText="1"/>
    </xf>
    <xf numFmtId="0" fontId="29" fillId="5" borderId="2" xfId="0" applyFont="1" applyFill="1" applyBorder="1" applyAlignment="1">
      <alignment horizontal="center" vertical="center" wrapText="1"/>
    </xf>
    <xf numFmtId="0" fontId="29" fillId="5" borderId="2" xfId="0" applyFont="1" applyFill="1" applyBorder="1" applyAlignment="1">
      <alignment vertical="center" wrapText="1"/>
    </xf>
    <xf numFmtId="0" fontId="8" fillId="0" borderId="4" xfId="0" applyFont="1" applyFill="1" applyBorder="1" applyAlignment="1">
      <alignment horizontal="left" vertical="center"/>
    </xf>
    <xf numFmtId="0" fontId="8" fillId="0" borderId="28" xfId="0"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0" fontId="7" fillId="0" borderId="25" xfId="0" applyFont="1" applyBorder="1" applyAlignment="1">
      <alignment horizontal="center" vertical="center" wrapText="1"/>
    </xf>
    <xf numFmtId="0" fontId="8" fillId="0" borderId="1" xfId="0" applyFont="1" applyFill="1" applyBorder="1" applyAlignment="1">
      <alignment horizontal="left" vertical="center"/>
    </xf>
    <xf numFmtId="14" fontId="8" fillId="0" borderId="1" xfId="0" applyNumberFormat="1" applyFont="1" applyFill="1" applyBorder="1" applyAlignment="1">
      <alignment horizontal="center" vertical="center" wrapText="1"/>
    </xf>
    <xf numFmtId="0" fontId="8" fillId="0" borderId="2" xfId="0" applyFont="1" applyFill="1" applyBorder="1" applyAlignment="1">
      <alignment horizontal="left" vertical="center"/>
    </xf>
    <xf numFmtId="0" fontId="7" fillId="0" borderId="1" xfId="0" applyFont="1" applyBorder="1" applyAlignment="1">
      <alignment horizontal="center" vertical="center" wrapText="1"/>
    </xf>
    <xf numFmtId="165" fontId="7" fillId="0" borderId="1" xfId="0" applyNumberFormat="1" applyFont="1" applyBorder="1" applyAlignment="1">
      <alignment horizontal="center" vertical="center" wrapText="1"/>
    </xf>
    <xf numFmtId="0" fontId="6" fillId="0" borderId="2" xfId="0" applyFont="1" applyFill="1" applyBorder="1" applyAlignment="1">
      <alignment wrapText="1"/>
    </xf>
    <xf numFmtId="0" fontId="6" fillId="0" borderId="2" xfId="0" applyFont="1" applyFill="1" applyBorder="1" applyAlignment="1">
      <alignment vertical="center" wrapText="1"/>
    </xf>
    <xf numFmtId="0" fontId="6" fillId="0" borderId="2" xfId="0" applyFont="1" applyBorder="1" applyAlignment="1">
      <alignment wrapText="1"/>
    </xf>
    <xf numFmtId="164" fontId="7" fillId="0" borderId="1" xfId="2"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0" fillId="0" borderId="0" xfId="0"/>
    <xf numFmtId="164" fontId="8" fillId="0" borderId="2" xfId="2" applyFont="1" applyFill="1" applyBorder="1" applyAlignment="1">
      <alignment horizontal="center" vertical="center" wrapText="1"/>
    </xf>
    <xf numFmtId="0" fontId="7" fillId="0" borderId="0" xfId="0" applyFont="1" applyBorder="1" applyAlignment="1">
      <alignment horizontal="center" vertical="center" wrapText="1"/>
    </xf>
    <xf numFmtId="164" fontId="7" fillId="0" borderId="7" xfId="2" applyFont="1" applyFill="1" applyBorder="1" applyAlignment="1">
      <alignment horizontal="center" vertical="center" wrapText="1"/>
    </xf>
    <xf numFmtId="164" fontId="7" fillId="0" borderId="25" xfId="2" applyFont="1" applyFill="1" applyBorder="1" applyAlignment="1">
      <alignment horizontal="center" vertical="center" wrapText="1"/>
    </xf>
    <xf numFmtId="164" fontId="7" fillId="5" borderId="25" xfId="2" applyFont="1" applyFill="1" applyBorder="1" applyAlignment="1">
      <alignment horizontal="center" vertical="center" wrapText="1"/>
    </xf>
    <xf numFmtId="0" fontId="8" fillId="0" borderId="2" xfId="0" quotePrefix="1" applyFont="1" applyFill="1" applyBorder="1" applyAlignment="1">
      <alignment vertical="center" wrapText="1"/>
    </xf>
    <xf numFmtId="164" fontId="7" fillId="0" borderId="2" xfId="2" applyFont="1" applyFill="1" applyBorder="1" applyAlignment="1">
      <alignment vertical="center" wrapText="1"/>
    </xf>
    <xf numFmtId="164" fontId="7" fillId="0" borderId="2" xfId="0" applyNumberFormat="1" applyFont="1" applyFill="1" applyBorder="1" applyAlignment="1">
      <alignment vertical="center" wrapText="1"/>
    </xf>
    <xf numFmtId="164" fontId="7" fillId="0" borderId="2" xfId="2" applyFont="1" applyBorder="1" applyAlignment="1">
      <alignment horizontal="center" vertical="center" wrapText="1"/>
    </xf>
    <xf numFmtId="164" fontId="7" fillId="7" borderId="25" xfId="2" applyFont="1" applyFill="1" applyBorder="1" applyAlignment="1">
      <alignment horizontal="center" vertical="center" wrapText="1"/>
    </xf>
    <xf numFmtId="164" fontId="7" fillId="0" borderId="3" xfId="2"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10" xfId="0" applyFont="1" applyBorder="1" applyAlignment="1">
      <alignment horizontal="center" vertical="center" wrapText="1"/>
    </xf>
    <xf numFmtId="164" fontId="8" fillId="0" borderId="2" xfId="2" applyFont="1" applyFill="1" applyBorder="1" applyAlignment="1">
      <alignment horizontal="center" vertical="center" wrapText="1"/>
    </xf>
    <xf numFmtId="0" fontId="7" fillId="0" borderId="3" xfId="0" applyFont="1" applyFill="1" applyBorder="1" applyAlignment="1">
      <alignment horizontal="center" vertical="center"/>
    </xf>
    <xf numFmtId="14" fontId="7" fillId="0" borderId="3" xfId="0" applyNumberFormat="1" applyFont="1" applyFill="1" applyBorder="1" applyAlignment="1">
      <alignment horizontal="center" vertical="center" wrapText="1"/>
    </xf>
    <xf numFmtId="0" fontId="27" fillId="5" borderId="2" xfId="0" applyFont="1" applyFill="1" applyBorder="1" applyAlignment="1">
      <alignment horizontal="left" vertical="center"/>
    </xf>
    <xf numFmtId="0" fontId="27" fillId="5" borderId="2" xfId="0" applyFont="1" applyFill="1" applyBorder="1" applyAlignment="1">
      <alignment horizontal="center" vertical="center"/>
    </xf>
    <xf numFmtId="14" fontId="27" fillId="5" borderId="2" xfId="0" applyNumberFormat="1" applyFont="1" applyFill="1" applyBorder="1" applyAlignment="1">
      <alignment horizontal="right" vertical="center"/>
    </xf>
    <xf numFmtId="164" fontId="0" fillId="5" borderId="2" xfId="2" applyFont="1" applyFill="1" applyBorder="1" applyAlignment="1">
      <alignment horizontal="center" vertical="center" wrapText="1"/>
    </xf>
    <xf numFmtId="0" fontId="7" fillId="0" borderId="2" xfId="0" applyFont="1" applyFill="1" applyBorder="1" applyAlignment="1">
      <alignment horizontal="center" vertical="center" wrapText="1"/>
    </xf>
    <xf numFmtId="43" fontId="0" fillId="0" borderId="0" xfId="0" applyNumberFormat="1"/>
    <xf numFmtId="0" fontId="8" fillId="0" borderId="2" xfId="0" applyFont="1" applyFill="1" applyBorder="1" applyAlignment="1">
      <alignment horizontal="center" vertical="center" wrapText="1"/>
    </xf>
    <xf numFmtId="0" fontId="32" fillId="0" borderId="29" xfId="0" applyFont="1" applyBorder="1" applyAlignment="1">
      <alignment horizontal="left" vertical="center"/>
    </xf>
    <xf numFmtId="0" fontId="7" fillId="5" borderId="2" xfId="0" applyFont="1" applyFill="1" applyBorder="1" applyAlignment="1">
      <alignment horizontal="left" vertical="center"/>
    </xf>
    <xf numFmtId="0" fontId="33" fillId="5" borderId="0" xfId="0" applyFont="1" applyFill="1"/>
    <xf numFmtId="0" fontId="24" fillId="0" borderId="0" xfId="0" applyFont="1"/>
    <xf numFmtId="164" fontId="7" fillId="0" borderId="2" xfId="2" applyFont="1" applyFill="1" applyBorder="1" applyAlignment="1">
      <alignment horizontal="center"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7" fillId="0" borderId="3" xfId="0" applyFont="1" applyFill="1" applyBorder="1" applyAlignment="1">
      <alignment vertical="center"/>
    </xf>
    <xf numFmtId="0" fontId="7" fillId="0" borderId="4" xfId="0"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164" fontId="7" fillId="0" borderId="3" xfId="2" applyFont="1" applyFill="1" applyBorder="1" applyAlignment="1">
      <alignment vertical="center" wrapText="1"/>
    </xf>
    <xf numFmtId="164" fontId="7" fillId="0" borderId="4" xfId="2" applyFont="1" applyFill="1" applyBorder="1" applyAlignment="1">
      <alignment vertical="center" wrapText="1"/>
    </xf>
    <xf numFmtId="0" fontId="8" fillId="0" borderId="4" xfId="0" applyFont="1" applyFill="1" applyBorder="1" applyAlignment="1">
      <alignment horizontal="right" vertical="center"/>
    </xf>
    <xf numFmtId="0" fontId="8" fillId="0" borderId="4" xfId="0" applyFont="1" applyFill="1" applyBorder="1" applyAlignment="1">
      <alignment horizontal="right" vertical="center" wrapText="1"/>
    </xf>
    <xf numFmtId="0" fontId="7" fillId="0" borderId="4" xfId="0" applyFont="1" applyFill="1" applyBorder="1" applyAlignment="1">
      <alignment horizontal="left" vertical="center"/>
    </xf>
    <xf numFmtId="164" fontId="7" fillId="0" borderId="4" xfId="2" applyFont="1" applyFill="1" applyBorder="1" applyAlignment="1">
      <alignment horizontal="left" vertical="center" wrapText="1"/>
    </xf>
    <xf numFmtId="0" fontId="8" fillId="0" borderId="3" xfId="0" applyFont="1" applyFill="1" applyBorder="1" applyAlignment="1">
      <alignment horizontal="right" vertical="center" wrapText="1"/>
    </xf>
    <xf numFmtId="0" fontId="7" fillId="0" borderId="2" xfId="0" applyFont="1" applyFill="1" applyBorder="1" applyAlignment="1">
      <alignment vertical="center"/>
    </xf>
    <xf numFmtId="0" fontId="8" fillId="0" borderId="4" xfId="0" applyFont="1" applyFill="1" applyBorder="1" applyAlignment="1">
      <alignment horizontal="center" vertical="center" wrapText="1"/>
    </xf>
    <xf numFmtId="164" fontId="7" fillId="0" borderId="4" xfId="2"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5" borderId="4" xfId="0" applyFont="1" applyFill="1" applyBorder="1" applyAlignment="1">
      <alignment horizontal="center" vertical="center" wrapText="1"/>
    </xf>
    <xf numFmtId="14" fontId="7" fillId="0" borderId="4"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64" fontId="7" fillId="0" borderId="2" xfId="2" applyFont="1" applyFill="1" applyBorder="1" applyAlignment="1">
      <alignment horizontal="center" vertical="center" wrapText="1"/>
    </xf>
    <xf numFmtId="0" fontId="7" fillId="0" borderId="2" xfId="0" applyFont="1" applyFill="1" applyBorder="1" applyAlignment="1">
      <alignment horizontal="center" vertical="center" wrapText="1"/>
    </xf>
    <xf numFmtId="164" fontId="7" fillId="0" borderId="3" xfId="2"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14" fontId="7" fillId="0" borderId="2" xfId="0" applyNumberFormat="1" applyFont="1" applyFill="1" applyBorder="1" applyAlignment="1">
      <alignment horizontal="center" vertical="center" wrapText="1"/>
    </xf>
    <xf numFmtId="164" fontId="7" fillId="0" borderId="2" xfId="2" applyFont="1" applyFill="1" applyBorder="1" applyAlignment="1">
      <alignment horizontal="center" vertical="center" wrapText="1"/>
    </xf>
    <xf numFmtId="164" fontId="7" fillId="5" borderId="2" xfId="2" applyFont="1" applyFill="1" applyBorder="1" applyAlignment="1">
      <alignment horizontal="center" vertical="center" wrapText="1"/>
    </xf>
    <xf numFmtId="41" fontId="7" fillId="0" borderId="4" xfId="8" applyFont="1" applyFill="1" applyBorder="1" applyAlignment="1">
      <alignment horizontal="center" vertical="center" wrapText="1"/>
    </xf>
    <xf numFmtId="41" fontId="7" fillId="0" borderId="6" xfId="8" applyFont="1" applyFill="1" applyBorder="1" applyAlignment="1">
      <alignment horizontal="center" vertical="center" wrapText="1"/>
    </xf>
    <xf numFmtId="41" fontId="7" fillId="0" borderId="2" xfId="8" applyFont="1" applyFill="1" applyBorder="1" applyAlignment="1">
      <alignment horizontal="center" vertical="center" wrapText="1"/>
    </xf>
    <xf numFmtId="14" fontId="7" fillId="0" borderId="2" xfId="0" applyNumberFormat="1" applyFont="1" applyFill="1" applyBorder="1" applyAlignment="1">
      <alignment vertical="center" wrapText="1"/>
    </xf>
    <xf numFmtId="0" fontId="7" fillId="0" borderId="4" xfId="0" applyFont="1" applyFill="1" applyBorder="1" applyAlignment="1">
      <alignment vertical="center" wrapText="1"/>
    </xf>
    <xf numFmtId="0" fontId="7" fillId="0" borderId="3" xfId="0" applyFont="1" applyFill="1" applyBorder="1" applyAlignment="1">
      <alignment vertical="center" wrapText="1"/>
    </xf>
    <xf numFmtId="14" fontId="7" fillId="0" borderId="3" xfId="0" applyNumberFormat="1" applyFont="1" applyFill="1" applyBorder="1" applyAlignment="1">
      <alignment vertical="center" wrapText="1"/>
    </xf>
    <xf numFmtId="14" fontId="7" fillId="0" borderId="4" xfId="0" applyNumberFormat="1" applyFont="1" applyFill="1" applyBorder="1" applyAlignment="1">
      <alignment vertical="center" wrapText="1"/>
    </xf>
    <xf numFmtId="14" fontId="7" fillId="0" borderId="1" xfId="0" applyNumberFormat="1" applyFont="1" applyFill="1" applyBorder="1" applyAlignment="1">
      <alignment vertical="center" wrapText="1"/>
    </xf>
    <xf numFmtId="166" fontId="0" fillId="0" borderId="0" xfId="0" applyNumberFormat="1"/>
    <xf numFmtId="165" fontId="6" fillId="5" borderId="2"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164" fontId="7" fillId="0" borderId="4" xfId="2" applyFont="1" applyFill="1" applyBorder="1" applyAlignment="1">
      <alignment horizontal="center" vertical="center" wrapText="1"/>
    </xf>
    <xf numFmtId="164" fontId="7" fillId="0" borderId="1" xfId="2"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5" borderId="2" xfId="0" applyFont="1" applyFill="1" applyBorder="1" applyAlignment="1">
      <alignment vertical="center" wrapText="1"/>
    </xf>
    <xf numFmtId="0" fontId="7" fillId="5" borderId="1" xfId="0" applyFont="1" applyFill="1" applyBorder="1" applyAlignment="1">
      <alignment vertical="center" wrapText="1"/>
    </xf>
    <xf numFmtId="164" fontId="7" fillId="9" borderId="25" xfId="2" applyFont="1" applyFill="1" applyBorder="1" applyAlignment="1">
      <alignment horizontal="center" vertical="center" wrapText="1"/>
    </xf>
    <xf numFmtId="164" fontId="7" fillId="9" borderId="1" xfId="2" applyFont="1" applyFill="1" applyBorder="1" applyAlignment="1">
      <alignment horizontal="center" vertical="center" wrapText="1"/>
    </xf>
    <xf numFmtId="164" fontId="7" fillId="9" borderId="2" xfId="2" applyFont="1" applyFill="1" applyBorder="1" applyAlignment="1">
      <alignment horizontal="center" vertical="center" wrapText="1"/>
    </xf>
    <xf numFmtId="164" fontId="7" fillId="9" borderId="7" xfId="2" applyFont="1" applyFill="1" applyBorder="1" applyAlignment="1">
      <alignment horizontal="center" vertical="center" wrapText="1"/>
    </xf>
    <xf numFmtId="164" fontId="7" fillId="9" borderId="4" xfId="2" applyFont="1" applyFill="1" applyBorder="1" applyAlignment="1">
      <alignment horizontal="center" vertical="center" wrapText="1"/>
    </xf>
    <xf numFmtId="164" fontId="7" fillId="9" borderId="1" xfId="2" applyFont="1" applyFill="1" applyBorder="1" applyAlignment="1">
      <alignment horizontal="center" vertical="center" wrapText="1"/>
    </xf>
    <xf numFmtId="164" fontId="8" fillId="5" borderId="4" xfId="2" applyFont="1" applyFill="1" applyBorder="1" applyAlignment="1">
      <alignment horizontal="center" vertical="center" wrapText="1"/>
    </xf>
    <xf numFmtId="164" fontId="7" fillId="9" borderId="2" xfId="2" applyFont="1" applyFill="1" applyBorder="1" applyAlignment="1">
      <alignment vertical="center" wrapText="1"/>
    </xf>
    <xf numFmtId="164" fontId="8" fillId="5" borderId="1" xfId="2" applyFont="1" applyFill="1" applyBorder="1" applyAlignment="1">
      <alignment horizontal="center" vertical="center" wrapText="1"/>
    </xf>
    <xf numFmtId="164" fontId="8" fillId="5" borderId="2" xfId="2" applyFont="1" applyFill="1" applyBorder="1" applyAlignment="1">
      <alignment horizontal="center" vertical="center" wrapText="1"/>
    </xf>
    <xf numFmtId="164" fontId="8" fillId="5" borderId="2" xfId="2" applyFont="1" applyFill="1" applyBorder="1" applyAlignment="1">
      <alignment vertical="center" wrapText="1"/>
    </xf>
    <xf numFmtId="164" fontId="8" fillId="5" borderId="1" xfId="2" applyFont="1" applyFill="1" applyBorder="1" applyAlignment="1">
      <alignment vertical="center" wrapText="1"/>
    </xf>
    <xf numFmtId="0" fontId="5" fillId="4" borderId="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14" fillId="5" borderId="12" xfId="0" applyFont="1" applyFill="1" applyBorder="1" applyAlignment="1">
      <alignment vertical="top" wrapText="1"/>
    </xf>
    <xf numFmtId="0" fontId="15" fillId="5" borderId="13"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15" fillId="5" borderId="19" xfId="0" applyFont="1" applyFill="1" applyBorder="1" applyAlignment="1">
      <alignment horizontal="center" vertical="center" wrapText="1"/>
    </xf>
    <xf numFmtId="0" fontId="15" fillId="5" borderId="20" xfId="0" applyFont="1" applyFill="1" applyBorder="1" applyAlignment="1">
      <alignment horizontal="center" vertical="center" wrapText="1"/>
    </xf>
    <xf numFmtId="0" fontId="15" fillId="5" borderId="21"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2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64" fontId="8" fillId="5" borderId="3" xfId="2" applyFont="1" applyFill="1" applyBorder="1" applyAlignment="1">
      <alignment horizontal="center" vertical="center" wrapText="1"/>
    </xf>
    <xf numFmtId="164" fontId="8" fillId="5" borderId="1" xfId="2"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8" fillId="0" borderId="3"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164" fontId="8" fillId="5" borderId="4" xfId="2" applyFont="1" applyFill="1" applyBorder="1" applyAlignment="1">
      <alignment horizontal="center" vertical="center" wrapText="1"/>
    </xf>
    <xf numFmtId="0" fontId="8" fillId="0" borderId="4" xfId="0"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164" fontId="7" fillId="9" borderId="3" xfId="2" applyFont="1" applyFill="1" applyBorder="1" applyAlignment="1">
      <alignment horizontal="center" vertical="center" wrapText="1"/>
    </xf>
    <xf numFmtId="164" fontId="7" fillId="9" borderId="4" xfId="2" applyFont="1" applyFill="1" applyBorder="1" applyAlignment="1">
      <alignment horizontal="center" vertical="center" wrapText="1"/>
    </xf>
    <xf numFmtId="164" fontId="7" fillId="9" borderId="1" xfId="2"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164" fontId="7" fillId="0" borderId="3" xfId="2" applyFont="1" applyFill="1" applyBorder="1" applyAlignment="1">
      <alignment horizontal="center" vertical="center" wrapText="1"/>
    </xf>
    <xf numFmtId="164" fontId="7" fillId="0" borderId="4" xfId="2" applyFont="1" applyFill="1" applyBorder="1" applyAlignment="1">
      <alignment horizontal="center" vertical="center" wrapText="1"/>
    </xf>
    <xf numFmtId="164" fontId="7" fillId="0" borderId="1" xfId="2" applyFont="1" applyFill="1" applyBorder="1" applyAlignment="1">
      <alignment horizontal="center" vertical="center" wrapText="1"/>
    </xf>
    <xf numFmtId="0" fontId="14" fillId="5" borderId="2" xfId="0" applyFont="1" applyFill="1" applyBorder="1" applyAlignment="1">
      <alignment horizontal="center" vertical="top" wrapText="1"/>
    </xf>
    <xf numFmtId="0" fontId="15" fillId="5" borderId="2" xfId="0" applyFont="1" applyFill="1" applyBorder="1" applyAlignment="1">
      <alignment horizontal="center" vertical="center"/>
    </xf>
    <xf numFmtId="0" fontId="7" fillId="5"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1" fillId="5" borderId="2" xfId="0" applyFont="1" applyFill="1" applyBorder="1" applyAlignment="1">
      <alignment horizontal="center" vertical="center"/>
    </xf>
    <xf numFmtId="0" fontId="15" fillId="5" borderId="2" xfId="0" applyFont="1" applyFill="1" applyBorder="1" applyAlignment="1">
      <alignment horizontal="center" vertical="center" wrapText="1"/>
    </xf>
    <xf numFmtId="0" fontId="8" fillId="0" borderId="4" xfId="0" quotePrefix="1" applyFont="1" applyFill="1" applyBorder="1" applyAlignment="1">
      <alignment horizontal="center" vertical="center" wrapText="1"/>
    </xf>
    <xf numFmtId="0" fontId="29" fillId="5" borderId="3"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wrapText="1"/>
    </xf>
    <xf numFmtId="0" fontId="7" fillId="5" borderId="1" xfId="0" applyFont="1" applyFill="1" applyBorder="1" applyAlignment="1">
      <alignment horizontal="left" vertical="center" wrapText="1"/>
    </xf>
    <xf numFmtId="164" fontId="8" fillId="0" borderId="3" xfId="2" applyFont="1" applyFill="1" applyBorder="1" applyAlignment="1">
      <alignment horizontal="center" vertical="center" wrapText="1"/>
    </xf>
    <xf numFmtId="164" fontId="8" fillId="0" borderId="1" xfId="2" applyFont="1" applyFill="1" applyBorder="1" applyAlignment="1">
      <alignment horizontal="center" vertical="center" wrapText="1"/>
    </xf>
    <xf numFmtId="164" fontId="7" fillId="9" borderId="3" xfId="2" applyFont="1" applyFill="1" applyBorder="1" applyAlignment="1">
      <alignment horizontal="left" vertical="center" wrapText="1"/>
    </xf>
    <xf numFmtId="0" fontId="0" fillId="9" borderId="4" xfId="0" applyFill="1" applyBorder="1" applyAlignment="1">
      <alignment horizontal="left" vertical="center" wrapText="1"/>
    </xf>
    <xf numFmtId="0" fontId="0" fillId="9" borderId="1" xfId="0" applyFill="1" applyBorder="1" applyAlignment="1">
      <alignment horizontal="left" vertical="center" wrapText="1"/>
    </xf>
    <xf numFmtId="164" fontId="7" fillId="0" borderId="3" xfId="2" applyFont="1" applyFill="1"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164" fontId="7" fillId="0" borderId="3" xfId="0" applyNumberFormat="1"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164" fontId="8" fillId="0" borderId="4" xfId="2" applyFont="1" applyFill="1" applyBorder="1" applyAlignment="1">
      <alignment horizontal="center" vertical="center" wrapText="1"/>
    </xf>
    <xf numFmtId="164" fontId="8" fillId="5" borderId="2" xfId="2" applyFont="1" applyFill="1" applyBorder="1" applyAlignment="1">
      <alignment horizontal="center" vertical="center" wrapText="1"/>
    </xf>
    <xf numFmtId="0" fontId="34" fillId="5" borderId="3" xfId="0" applyFont="1" applyFill="1" applyBorder="1" applyAlignment="1">
      <alignment horizontal="center" vertical="center" wrapText="1"/>
    </xf>
    <xf numFmtId="0" fontId="34" fillId="5" borderId="4" xfId="0" applyFont="1" applyFill="1" applyBorder="1" applyAlignment="1">
      <alignment horizontal="center" vertical="center" wrapText="1"/>
    </xf>
    <xf numFmtId="0" fontId="34" fillId="5" borderId="1" xfId="0" applyFont="1" applyFill="1" applyBorder="1" applyAlignment="1">
      <alignment horizontal="center" vertical="center" wrapText="1"/>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1" xfId="0" applyFont="1" applyFill="1" applyBorder="1" applyAlignment="1">
      <alignment horizontal="center" vertical="center"/>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1" xfId="0" applyFont="1" applyFill="1" applyBorder="1" applyAlignment="1">
      <alignment horizontal="center" vertical="center" wrapText="1"/>
    </xf>
    <xf numFmtId="164" fontId="7" fillId="5" borderId="3" xfId="0" applyNumberFormat="1" applyFont="1" applyFill="1" applyBorder="1" applyAlignment="1">
      <alignment horizontal="center" vertical="center" wrapText="1"/>
    </xf>
    <xf numFmtId="164" fontId="7" fillId="5" borderId="4" xfId="0" applyNumberFormat="1" applyFont="1" applyFill="1" applyBorder="1" applyAlignment="1">
      <alignment horizontal="center" vertical="center" wrapText="1"/>
    </xf>
    <xf numFmtId="164" fontId="7" fillId="5" borderId="1" xfId="0" applyNumberFormat="1" applyFont="1" applyFill="1" applyBorder="1" applyAlignment="1">
      <alignment horizontal="center" vertical="center" wrapText="1"/>
    </xf>
    <xf numFmtId="0" fontId="0" fillId="0" borderId="0" xfId="0" applyBorder="1"/>
    <xf numFmtId="167" fontId="8" fillId="0" borderId="10" xfId="0" applyNumberFormat="1" applyFont="1" applyBorder="1" applyAlignment="1">
      <alignment horizontal="center" vertical="center" wrapText="1"/>
    </xf>
    <xf numFmtId="0" fontId="0" fillId="0" borderId="0" xfId="0"/>
    <xf numFmtId="0" fontId="8" fillId="0" borderId="10" xfId="0" applyFont="1" applyBorder="1" applyAlignment="1">
      <alignment horizontal="center" vertical="center" wrapText="1"/>
    </xf>
    <xf numFmtId="0" fontId="0" fillId="0" borderId="1" xfId="0" applyBorder="1" applyAlignment="1">
      <alignment horizontal="center" vertical="center" wrapText="1"/>
    </xf>
    <xf numFmtId="164" fontId="7" fillId="9" borderId="4" xfId="2" applyFont="1" applyFill="1" applyBorder="1" applyAlignment="1">
      <alignment horizontal="left" vertical="center" wrapText="1"/>
    </xf>
    <xf numFmtId="164" fontId="7" fillId="0" borderId="4" xfId="2" applyFont="1" applyFill="1" applyBorder="1" applyAlignment="1">
      <alignment horizontal="left" vertical="center" wrapText="1"/>
    </xf>
    <xf numFmtId="0" fontId="0" fillId="9" borderId="4" xfId="0" applyFont="1" applyFill="1" applyBorder="1" applyAlignment="1">
      <alignment horizontal="left" vertical="center" wrapText="1"/>
    </xf>
    <xf numFmtId="0" fontId="0" fillId="9" borderId="1" xfId="0" applyFont="1" applyFill="1" applyBorder="1" applyAlignment="1">
      <alignment horizontal="left" vertical="center" wrapText="1"/>
    </xf>
    <xf numFmtId="164" fontId="1" fillId="9" borderId="4" xfId="2" applyFont="1" applyFill="1" applyBorder="1" applyAlignment="1">
      <alignment horizontal="left" vertical="center" wrapText="1"/>
    </xf>
    <xf numFmtId="164" fontId="1" fillId="9" borderId="1" xfId="2" applyFont="1" applyFill="1" applyBorder="1" applyAlignment="1">
      <alignment horizontal="left" vertical="center" wrapText="1"/>
    </xf>
    <xf numFmtId="164" fontId="0" fillId="0" borderId="4" xfId="2" applyFont="1" applyBorder="1" applyAlignment="1">
      <alignment horizontal="left" vertical="center" wrapText="1"/>
    </xf>
    <xf numFmtId="164" fontId="0" fillId="0" borderId="1" xfId="2" applyFont="1" applyBorder="1" applyAlignment="1">
      <alignment horizontal="left" vertical="center" wrapText="1"/>
    </xf>
    <xf numFmtId="164" fontId="7" fillId="0" borderId="4" xfId="0" applyNumberFormat="1" applyFont="1" applyFill="1" applyBorder="1" applyAlignment="1">
      <alignment horizontal="left" vertical="center" wrapText="1"/>
    </xf>
    <xf numFmtId="0" fontId="0" fillId="0" borderId="4" xfId="0" applyBorder="1" applyAlignment="1">
      <alignment horizontal="center" vertical="center" wrapText="1"/>
    </xf>
    <xf numFmtId="164" fontId="8" fillId="5" borderId="3" xfId="2" applyFont="1" applyFill="1" applyBorder="1" applyAlignment="1">
      <alignment horizontal="left" vertical="center" wrapText="1"/>
    </xf>
    <xf numFmtId="0" fontId="0" fillId="5" borderId="4" xfId="0" applyFill="1" applyBorder="1" applyAlignment="1">
      <alignment horizontal="left" vertical="center" wrapText="1"/>
    </xf>
    <xf numFmtId="0" fontId="0" fillId="5" borderId="1" xfId="0" applyFill="1" applyBorder="1" applyAlignment="1">
      <alignment horizontal="left" vertical="center" wrapText="1"/>
    </xf>
    <xf numFmtId="43" fontId="7" fillId="0" borderId="3" xfId="0" applyNumberFormat="1" applyFont="1" applyFill="1" applyBorder="1" applyAlignment="1">
      <alignment horizontal="center" vertical="center" wrapText="1"/>
    </xf>
    <xf numFmtId="43" fontId="7" fillId="0" borderId="4" xfId="0" applyNumberFormat="1" applyFont="1" applyFill="1" applyBorder="1" applyAlignment="1">
      <alignment horizontal="center" vertical="center" wrapText="1"/>
    </xf>
    <xf numFmtId="43" fontId="7" fillId="0" borderId="1"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0" fontId="0" fillId="5" borderId="4" xfId="0" applyFill="1" applyBorder="1" applyAlignment="1">
      <alignment horizontal="center" vertical="center" wrapText="1"/>
    </xf>
    <xf numFmtId="0" fontId="0" fillId="5" borderId="1" xfId="0" applyFill="1" applyBorder="1" applyAlignment="1">
      <alignment horizontal="center" vertical="center" wrapText="1"/>
    </xf>
    <xf numFmtId="164" fontId="7" fillId="9" borderId="3" xfId="2" applyFont="1" applyFill="1" applyBorder="1" applyAlignment="1">
      <alignment horizontal="center" vertical="center"/>
    </xf>
    <xf numFmtId="164" fontId="7" fillId="9" borderId="4" xfId="2" applyFont="1" applyFill="1" applyBorder="1" applyAlignment="1">
      <alignment horizontal="center" vertical="center"/>
    </xf>
    <xf numFmtId="164" fontId="7" fillId="9" borderId="1" xfId="2" applyFont="1" applyFill="1" applyBorder="1" applyAlignment="1">
      <alignment horizontal="center" vertical="center"/>
    </xf>
  </cellXfs>
  <cellStyles count="9">
    <cellStyle name="Millares" xfId="2" builtinId="3"/>
    <cellStyle name="Millares [0]" xfId="8" builtinId="6"/>
    <cellStyle name="Millares [0] 2" xfId="1" xr:uid="{00000000-0005-0000-0000-000002000000}"/>
    <cellStyle name="Millares 2" xfId="3" xr:uid="{00000000-0005-0000-0000-000003000000}"/>
    <cellStyle name="Moneda [0]" xfId="6" builtinId="7"/>
    <cellStyle name="Normal" xfId="0" builtinId="0"/>
    <cellStyle name="Normal 2" xfId="4" xr:uid="{00000000-0005-0000-0000-000006000000}"/>
    <cellStyle name="Normal 3 2" xfId="7" xr:uid="{00000000-0005-0000-0000-000007000000}"/>
    <cellStyle name="Porcentaje" xfId="5" builtinId="5"/>
  </cellStyles>
  <dxfs count="1226">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00482B"/>
      <color rgb="FF66FFFF"/>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256592</xdr:colOff>
      <xdr:row>1</xdr:row>
      <xdr:rowOff>1</xdr:rowOff>
    </xdr:from>
    <xdr:to>
      <xdr:col>0</xdr:col>
      <xdr:colOff>714376</xdr:colOff>
      <xdr:row>5</xdr:row>
      <xdr:rowOff>108177</xdr:rowOff>
    </xdr:to>
    <xdr:pic>
      <xdr:nvPicPr>
        <xdr:cNvPr id="2" name="Imagen 1">
          <a:extLst>
            <a:ext uri="{FF2B5EF4-FFF2-40B4-BE49-F238E27FC236}">
              <a16:creationId xmlns:a16="http://schemas.microsoft.com/office/drawing/2014/main" id="{D992CFB0-F632-4A7B-A4D4-40D9860E30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18592" y="190501"/>
          <a:ext cx="457784" cy="87017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228741</xdr:colOff>
      <xdr:row>1</xdr:row>
      <xdr:rowOff>8211</xdr:rowOff>
    </xdr:from>
    <xdr:ext cx="313625" cy="636367"/>
    <xdr:pic>
      <xdr:nvPicPr>
        <xdr:cNvPr id="2" name="Imagen 1">
          <a:extLst>
            <a:ext uri="{FF2B5EF4-FFF2-40B4-BE49-F238E27FC236}">
              <a16:creationId xmlns:a16="http://schemas.microsoft.com/office/drawing/2014/main" id="{7257CBA4-324B-4304-AA3C-2FDC8E6161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3" name="Imagen 2">
          <a:extLst>
            <a:ext uri="{FF2B5EF4-FFF2-40B4-BE49-F238E27FC236}">
              <a16:creationId xmlns:a16="http://schemas.microsoft.com/office/drawing/2014/main" id="{1BC8D4D2-8819-47B0-9D76-5AE162C85C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4" name="Imagen 3">
          <a:extLst>
            <a:ext uri="{FF2B5EF4-FFF2-40B4-BE49-F238E27FC236}">
              <a16:creationId xmlns:a16="http://schemas.microsoft.com/office/drawing/2014/main" id="{02F95E42-3F47-4B24-A66E-27886D338A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5" name="Imagen 4">
          <a:extLst>
            <a:ext uri="{FF2B5EF4-FFF2-40B4-BE49-F238E27FC236}">
              <a16:creationId xmlns:a16="http://schemas.microsoft.com/office/drawing/2014/main" id="{BDF6A307-1FA4-4294-A611-B3EE49BD1C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228741</xdr:colOff>
      <xdr:row>1</xdr:row>
      <xdr:rowOff>8211</xdr:rowOff>
    </xdr:from>
    <xdr:ext cx="313625" cy="636367"/>
    <xdr:pic>
      <xdr:nvPicPr>
        <xdr:cNvPr id="3" name="Imagen 2">
          <a:extLst>
            <a:ext uri="{FF2B5EF4-FFF2-40B4-BE49-F238E27FC236}">
              <a16:creationId xmlns:a16="http://schemas.microsoft.com/office/drawing/2014/main" id="{C5146B27-96F3-4C03-AD15-E7EA9733C6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4" name="Imagen 3">
          <a:extLst>
            <a:ext uri="{FF2B5EF4-FFF2-40B4-BE49-F238E27FC236}">
              <a16:creationId xmlns:a16="http://schemas.microsoft.com/office/drawing/2014/main" id="{96DA5C8C-8B8D-4960-A417-4794A96E50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5" name="Imagen 4">
          <a:extLst>
            <a:ext uri="{FF2B5EF4-FFF2-40B4-BE49-F238E27FC236}">
              <a16:creationId xmlns:a16="http://schemas.microsoft.com/office/drawing/2014/main" id="{F54D38F5-D532-4BAE-B0FC-35CCB743AA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6" name="Imagen 5">
          <a:extLst>
            <a:ext uri="{FF2B5EF4-FFF2-40B4-BE49-F238E27FC236}">
              <a16:creationId xmlns:a16="http://schemas.microsoft.com/office/drawing/2014/main" id="{14ADF83C-6105-4861-AF27-1C4FE2F98F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228741</xdr:colOff>
      <xdr:row>1</xdr:row>
      <xdr:rowOff>8211</xdr:rowOff>
    </xdr:from>
    <xdr:ext cx="313625" cy="636367"/>
    <xdr:pic>
      <xdr:nvPicPr>
        <xdr:cNvPr id="3" name="Imagen 2">
          <a:extLst>
            <a:ext uri="{FF2B5EF4-FFF2-40B4-BE49-F238E27FC236}">
              <a16:creationId xmlns:a16="http://schemas.microsoft.com/office/drawing/2014/main" id="{2A3D5815-7ADE-456E-ABA0-E5DA6191DB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4" name="Imagen 3">
          <a:extLst>
            <a:ext uri="{FF2B5EF4-FFF2-40B4-BE49-F238E27FC236}">
              <a16:creationId xmlns:a16="http://schemas.microsoft.com/office/drawing/2014/main" id="{8398214B-37C0-4292-A2E0-6609BFFD9C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5" name="Imagen 4">
          <a:extLst>
            <a:ext uri="{FF2B5EF4-FFF2-40B4-BE49-F238E27FC236}">
              <a16:creationId xmlns:a16="http://schemas.microsoft.com/office/drawing/2014/main" id="{3D31F10D-1BBD-400E-A723-F40CEFABF7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6" name="Imagen 5">
          <a:extLst>
            <a:ext uri="{FF2B5EF4-FFF2-40B4-BE49-F238E27FC236}">
              <a16:creationId xmlns:a16="http://schemas.microsoft.com/office/drawing/2014/main" id="{2D1F0AC9-C753-4E16-A96A-D06B53882F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228741</xdr:colOff>
      <xdr:row>1</xdr:row>
      <xdr:rowOff>8211</xdr:rowOff>
    </xdr:from>
    <xdr:ext cx="313625" cy="636367"/>
    <xdr:pic>
      <xdr:nvPicPr>
        <xdr:cNvPr id="3" name="Imagen 2">
          <a:extLst>
            <a:ext uri="{FF2B5EF4-FFF2-40B4-BE49-F238E27FC236}">
              <a16:creationId xmlns:a16="http://schemas.microsoft.com/office/drawing/2014/main" id="{1813C6DA-EF7A-445C-9D81-DAC8DF62D5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4" name="Imagen 3">
          <a:extLst>
            <a:ext uri="{FF2B5EF4-FFF2-40B4-BE49-F238E27FC236}">
              <a16:creationId xmlns:a16="http://schemas.microsoft.com/office/drawing/2014/main" id="{89D07550-1B5C-44AF-9552-05C725525E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5" name="Imagen 4">
          <a:extLst>
            <a:ext uri="{FF2B5EF4-FFF2-40B4-BE49-F238E27FC236}">
              <a16:creationId xmlns:a16="http://schemas.microsoft.com/office/drawing/2014/main" id="{2A916DA1-C90C-40DE-A027-55726C4E2A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6" name="Imagen 5">
          <a:extLst>
            <a:ext uri="{FF2B5EF4-FFF2-40B4-BE49-F238E27FC236}">
              <a16:creationId xmlns:a16="http://schemas.microsoft.com/office/drawing/2014/main" id="{1D024C55-3E41-4357-9330-9283D8AFDC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228741</xdr:colOff>
      <xdr:row>1</xdr:row>
      <xdr:rowOff>8211</xdr:rowOff>
    </xdr:from>
    <xdr:ext cx="313625" cy="636367"/>
    <xdr:pic>
      <xdr:nvPicPr>
        <xdr:cNvPr id="3" name="Imagen 2">
          <a:extLst>
            <a:ext uri="{FF2B5EF4-FFF2-40B4-BE49-F238E27FC236}">
              <a16:creationId xmlns:a16="http://schemas.microsoft.com/office/drawing/2014/main" id="{BA034978-586A-4089-A90B-1C3FC6131C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4" name="Imagen 3">
          <a:extLst>
            <a:ext uri="{FF2B5EF4-FFF2-40B4-BE49-F238E27FC236}">
              <a16:creationId xmlns:a16="http://schemas.microsoft.com/office/drawing/2014/main" id="{04245867-23D4-45C3-81E3-EFD70F8052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5" name="Imagen 4">
          <a:extLst>
            <a:ext uri="{FF2B5EF4-FFF2-40B4-BE49-F238E27FC236}">
              <a16:creationId xmlns:a16="http://schemas.microsoft.com/office/drawing/2014/main" id="{F83D80E2-5F09-47A4-9130-93C274CC32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6" name="Imagen 5">
          <a:extLst>
            <a:ext uri="{FF2B5EF4-FFF2-40B4-BE49-F238E27FC236}">
              <a16:creationId xmlns:a16="http://schemas.microsoft.com/office/drawing/2014/main" id="{239662C6-92B0-4C72-BB06-053AD5FBAF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228741</xdr:colOff>
      <xdr:row>1</xdr:row>
      <xdr:rowOff>8211</xdr:rowOff>
    </xdr:from>
    <xdr:ext cx="313625" cy="636367"/>
    <xdr:pic>
      <xdr:nvPicPr>
        <xdr:cNvPr id="3" name="Imagen 2">
          <a:extLst>
            <a:ext uri="{FF2B5EF4-FFF2-40B4-BE49-F238E27FC236}">
              <a16:creationId xmlns:a16="http://schemas.microsoft.com/office/drawing/2014/main" id="{692181C7-A0B8-4994-8B79-8866D4CE82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4" name="Imagen 3">
          <a:extLst>
            <a:ext uri="{FF2B5EF4-FFF2-40B4-BE49-F238E27FC236}">
              <a16:creationId xmlns:a16="http://schemas.microsoft.com/office/drawing/2014/main" id="{16D26E20-10DD-4BA6-97DA-D7F11FF33E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5" name="Imagen 4">
          <a:extLst>
            <a:ext uri="{FF2B5EF4-FFF2-40B4-BE49-F238E27FC236}">
              <a16:creationId xmlns:a16="http://schemas.microsoft.com/office/drawing/2014/main" id="{24120497-7A55-4999-8010-20579976F7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6" name="Imagen 5">
          <a:extLst>
            <a:ext uri="{FF2B5EF4-FFF2-40B4-BE49-F238E27FC236}">
              <a16:creationId xmlns:a16="http://schemas.microsoft.com/office/drawing/2014/main" id="{4040E637-BC2B-4700-AFFA-04F860F923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228741</xdr:colOff>
      <xdr:row>1</xdr:row>
      <xdr:rowOff>8211</xdr:rowOff>
    </xdr:from>
    <xdr:ext cx="313625" cy="636367"/>
    <xdr:pic>
      <xdr:nvPicPr>
        <xdr:cNvPr id="3" name="Imagen 2">
          <a:extLst>
            <a:ext uri="{FF2B5EF4-FFF2-40B4-BE49-F238E27FC236}">
              <a16:creationId xmlns:a16="http://schemas.microsoft.com/office/drawing/2014/main" id="{51D8CAC4-E769-4609-A5F2-A2BF9D8995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4" name="Imagen 3">
          <a:extLst>
            <a:ext uri="{FF2B5EF4-FFF2-40B4-BE49-F238E27FC236}">
              <a16:creationId xmlns:a16="http://schemas.microsoft.com/office/drawing/2014/main" id="{41F6A60F-771B-493B-B007-D07F4A8A48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5" name="Imagen 4">
          <a:extLst>
            <a:ext uri="{FF2B5EF4-FFF2-40B4-BE49-F238E27FC236}">
              <a16:creationId xmlns:a16="http://schemas.microsoft.com/office/drawing/2014/main" id="{726EA692-CFCD-4381-885F-E13FDFA4B6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6" name="Imagen 5">
          <a:extLst>
            <a:ext uri="{FF2B5EF4-FFF2-40B4-BE49-F238E27FC236}">
              <a16:creationId xmlns:a16="http://schemas.microsoft.com/office/drawing/2014/main" id="{BBDE6D8B-56D8-4096-92F1-8E8565D080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228741</xdr:colOff>
      <xdr:row>1</xdr:row>
      <xdr:rowOff>8211</xdr:rowOff>
    </xdr:from>
    <xdr:ext cx="313625" cy="636367"/>
    <xdr:pic>
      <xdr:nvPicPr>
        <xdr:cNvPr id="3" name="Imagen 2">
          <a:extLst>
            <a:ext uri="{FF2B5EF4-FFF2-40B4-BE49-F238E27FC236}">
              <a16:creationId xmlns:a16="http://schemas.microsoft.com/office/drawing/2014/main" id="{5B4CBB77-E09C-4DD2-815C-FD0C62ADDF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4" name="Imagen 3">
          <a:extLst>
            <a:ext uri="{FF2B5EF4-FFF2-40B4-BE49-F238E27FC236}">
              <a16:creationId xmlns:a16="http://schemas.microsoft.com/office/drawing/2014/main" id="{8D995539-2939-47FB-828A-15F7E24D93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5" name="Imagen 4">
          <a:extLst>
            <a:ext uri="{FF2B5EF4-FFF2-40B4-BE49-F238E27FC236}">
              <a16:creationId xmlns:a16="http://schemas.microsoft.com/office/drawing/2014/main" id="{AF9D75BA-9B65-48BB-98A1-D8E8C6CBCF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6" name="Imagen 5">
          <a:extLst>
            <a:ext uri="{FF2B5EF4-FFF2-40B4-BE49-F238E27FC236}">
              <a16:creationId xmlns:a16="http://schemas.microsoft.com/office/drawing/2014/main" id="{F89AD140-6E88-429F-9084-DF46424082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228741</xdr:colOff>
      <xdr:row>1</xdr:row>
      <xdr:rowOff>8211</xdr:rowOff>
    </xdr:from>
    <xdr:ext cx="313625" cy="636367"/>
    <xdr:pic>
      <xdr:nvPicPr>
        <xdr:cNvPr id="2" name="Imagen 1">
          <a:extLst>
            <a:ext uri="{FF2B5EF4-FFF2-40B4-BE49-F238E27FC236}">
              <a16:creationId xmlns:a16="http://schemas.microsoft.com/office/drawing/2014/main" id="{9980E4E3-CA9E-4BD6-851A-097C1712FD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3" name="Imagen 2">
          <a:extLst>
            <a:ext uri="{FF2B5EF4-FFF2-40B4-BE49-F238E27FC236}">
              <a16:creationId xmlns:a16="http://schemas.microsoft.com/office/drawing/2014/main" id="{47832771-4466-49D1-9705-590059FC7B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4" name="Imagen 3">
          <a:extLst>
            <a:ext uri="{FF2B5EF4-FFF2-40B4-BE49-F238E27FC236}">
              <a16:creationId xmlns:a16="http://schemas.microsoft.com/office/drawing/2014/main" id="{FF748B9A-2C85-4705-8983-7844FC8CB6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5" name="Imagen 4">
          <a:extLst>
            <a:ext uri="{FF2B5EF4-FFF2-40B4-BE49-F238E27FC236}">
              <a16:creationId xmlns:a16="http://schemas.microsoft.com/office/drawing/2014/main" id="{1C52971C-5EAB-4C54-84B1-5F8BA8E5E2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228741</xdr:colOff>
      <xdr:row>1</xdr:row>
      <xdr:rowOff>8211</xdr:rowOff>
    </xdr:from>
    <xdr:ext cx="313625" cy="636367"/>
    <xdr:pic>
      <xdr:nvPicPr>
        <xdr:cNvPr id="2" name="Imagen 1">
          <a:extLst>
            <a:ext uri="{FF2B5EF4-FFF2-40B4-BE49-F238E27FC236}">
              <a16:creationId xmlns:a16="http://schemas.microsoft.com/office/drawing/2014/main" id="{F88899D7-7726-46C2-8E0C-B187FC3388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3" name="Imagen 2">
          <a:extLst>
            <a:ext uri="{FF2B5EF4-FFF2-40B4-BE49-F238E27FC236}">
              <a16:creationId xmlns:a16="http://schemas.microsoft.com/office/drawing/2014/main" id="{4F62EAB7-DAED-4651-9281-035C77B3DE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4" name="Imagen 3">
          <a:extLst>
            <a:ext uri="{FF2B5EF4-FFF2-40B4-BE49-F238E27FC236}">
              <a16:creationId xmlns:a16="http://schemas.microsoft.com/office/drawing/2014/main" id="{4E1B3586-F787-472D-B542-0AFD9B1167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5" name="Imagen 4">
          <a:extLst>
            <a:ext uri="{FF2B5EF4-FFF2-40B4-BE49-F238E27FC236}">
              <a16:creationId xmlns:a16="http://schemas.microsoft.com/office/drawing/2014/main" id="{CF16C094-DDC6-4A54-BE16-5217B78A4F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228741</xdr:colOff>
      <xdr:row>1</xdr:row>
      <xdr:rowOff>8211</xdr:rowOff>
    </xdr:from>
    <xdr:ext cx="313625" cy="636367"/>
    <xdr:pic>
      <xdr:nvPicPr>
        <xdr:cNvPr id="4" name="Imagen 3">
          <a:extLst>
            <a:ext uri="{FF2B5EF4-FFF2-40B4-BE49-F238E27FC236}">
              <a16:creationId xmlns:a16="http://schemas.microsoft.com/office/drawing/2014/main" id="{1CF09A85-699A-42F4-9FEE-4206D509CD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228741</xdr:colOff>
      <xdr:row>1</xdr:row>
      <xdr:rowOff>8211</xdr:rowOff>
    </xdr:from>
    <xdr:ext cx="313625" cy="636367"/>
    <xdr:pic>
      <xdr:nvPicPr>
        <xdr:cNvPr id="2" name="Imagen 1">
          <a:extLst>
            <a:ext uri="{FF2B5EF4-FFF2-40B4-BE49-F238E27FC236}">
              <a16:creationId xmlns:a16="http://schemas.microsoft.com/office/drawing/2014/main" id="{FF5EA218-AD2A-4AA1-880F-E8230F73C5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228741</xdr:colOff>
      <xdr:row>1</xdr:row>
      <xdr:rowOff>8211</xdr:rowOff>
    </xdr:from>
    <xdr:ext cx="313625" cy="636367"/>
    <xdr:pic>
      <xdr:nvPicPr>
        <xdr:cNvPr id="2" name="Imagen 1">
          <a:extLst>
            <a:ext uri="{FF2B5EF4-FFF2-40B4-BE49-F238E27FC236}">
              <a16:creationId xmlns:a16="http://schemas.microsoft.com/office/drawing/2014/main" id="{66E7D788-EC84-410C-87BD-26FEB7CE36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228741</xdr:colOff>
      <xdr:row>1</xdr:row>
      <xdr:rowOff>8211</xdr:rowOff>
    </xdr:from>
    <xdr:ext cx="313625" cy="636367"/>
    <xdr:pic>
      <xdr:nvPicPr>
        <xdr:cNvPr id="2" name="Imagen 1">
          <a:extLst>
            <a:ext uri="{FF2B5EF4-FFF2-40B4-BE49-F238E27FC236}">
              <a16:creationId xmlns:a16="http://schemas.microsoft.com/office/drawing/2014/main" id="{68243050-12F8-4A76-A7BE-C2F74EEF55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228741</xdr:colOff>
      <xdr:row>1</xdr:row>
      <xdr:rowOff>8211</xdr:rowOff>
    </xdr:from>
    <xdr:ext cx="313625" cy="636367"/>
    <xdr:pic>
      <xdr:nvPicPr>
        <xdr:cNvPr id="2" name="Imagen 1">
          <a:extLst>
            <a:ext uri="{FF2B5EF4-FFF2-40B4-BE49-F238E27FC236}">
              <a16:creationId xmlns:a16="http://schemas.microsoft.com/office/drawing/2014/main" id="{B1C483D1-DB0F-4A5C-8835-1E2BB9D255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228741</xdr:colOff>
      <xdr:row>1</xdr:row>
      <xdr:rowOff>8211</xdr:rowOff>
    </xdr:from>
    <xdr:ext cx="313625" cy="636367"/>
    <xdr:pic>
      <xdr:nvPicPr>
        <xdr:cNvPr id="3" name="Imagen 2">
          <a:extLst>
            <a:ext uri="{FF2B5EF4-FFF2-40B4-BE49-F238E27FC236}">
              <a16:creationId xmlns:a16="http://schemas.microsoft.com/office/drawing/2014/main" id="{0F0EC326-74AB-43CA-A083-46AE851447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4" name="Imagen 3">
          <a:extLst>
            <a:ext uri="{FF2B5EF4-FFF2-40B4-BE49-F238E27FC236}">
              <a16:creationId xmlns:a16="http://schemas.microsoft.com/office/drawing/2014/main" id="{6FB61F18-4237-40D0-96AB-0FC655741A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5" name="Imagen 4">
          <a:extLst>
            <a:ext uri="{FF2B5EF4-FFF2-40B4-BE49-F238E27FC236}">
              <a16:creationId xmlns:a16="http://schemas.microsoft.com/office/drawing/2014/main" id="{EB9F2073-D0AE-4E07-9E1E-3E26C3DA82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6" name="Imagen 5">
          <a:extLst>
            <a:ext uri="{FF2B5EF4-FFF2-40B4-BE49-F238E27FC236}">
              <a16:creationId xmlns:a16="http://schemas.microsoft.com/office/drawing/2014/main" id="{6612FDE5-A1C7-4667-A627-516DA5919B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228741</xdr:colOff>
      <xdr:row>1</xdr:row>
      <xdr:rowOff>8211</xdr:rowOff>
    </xdr:from>
    <xdr:ext cx="313625" cy="636367"/>
    <xdr:pic>
      <xdr:nvPicPr>
        <xdr:cNvPr id="3" name="Imagen 2">
          <a:extLst>
            <a:ext uri="{FF2B5EF4-FFF2-40B4-BE49-F238E27FC236}">
              <a16:creationId xmlns:a16="http://schemas.microsoft.com/office/drawing/2014/main" id="{65AD1B4A-EC99-48FA-A516-04C8C6D26A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4" name="Imagen 3">
          <a:extLst>
            <a:ext uri="{FF2B5EF4-FFF2-40B4-BE49-F238E27FC236}">
              <a16:creationId xmlns:a16="http://schemas.microsoft.com/office/drawing/2014/main" id="{470E6C7C-B9B8-432D-9269-485388954E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5" name="Imagen 4">
          <a:extLst>
            <a:ext uri="{FF2B5EF4-FFF2-40B4-BE49-F238E27FC236}">
              <a16:creationId xmlns:a16="http://schemas.microsoft.com/office/drawing/2014/main" id="{C41C312B-9398-4BD2-8D04-4B738651C2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6" name="Imagen 5">
          <a:extLst>
            <a:ext uri="{FF2B5EF4-FFF2-40B4-BE49-F238E27FC236}">
              <a16:creationId xmlns:a16="http://schemas.microsoft.com/office/drawing/2014/main" id="{78F0AD92-7260-44CA-AAD0-8593D24ADD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228741</xdr:colOff>
      <xdr:row>1</xdr:row>
      <xdr:rowOff>8211</xdr:rowOff>
    </xdr:from>
    <xdr:ext cx="313625" cy="636367"/>
    <xdr:pic>
      <xdr:nvPicPr>
        <xdr:cNvPr id="2" name="Imagen 1">
          <a:extLst>
            <a:ext uri="{FF2B5EF4-FFF2-40B4-BE49-F238E27FC236}">
              <a16:creationId xmlns:a16="http://schemas.microsoft.com/office/drawing/2014/main" id="{AC80A940-E81E-41D0-915C-B6C3F7CCE6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3" name="Imagen 2">
          <a:extLst>
            <a:ext uri="{FF2B5EF4-FFF2-40B4-BE49-F238E27FC236}">
              <a16:creationId xmlns:a16="http://schemas.microsoft.com/office/drawing/2014/main" id="{0850E9C9-B691-4D2B-B15C-78B75578BD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4" name="Imagen 3">
          <a:extLst>
            <a:ext uri="{FF2B5EF4-FFF2-40B4-BE49-F238E27FC236}">
              <a16:creationId xmlns:a16="http://schemas.microsoft.com/office/drawing/2014/main" id="{91897939-98BE-4D91-BE71-DEB0C857AC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5" name="Imagen 4">
          <a:extLst>
            <a:ext uri="{FF2B5EF4-FFF2-40B4-BE49-F238E27FC236}">
              <a16:creationId xmlns:a16="http://schemas.microsoft.com/office/drawing/2014/main" id="{12DACF90-AC87-4A98-8591-40C3F87EA5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228741</xdr:colOff>
      <xdr:row>1</xdr:row>
      <xdr:rowOff>8211</xdr:rowOff>
    </xdr:from>
    <xdr:ext cx="313625" cy="636367"/>
    <xdr:pic>
      <xdr:nvPicPr>
        <xdr:cNvPr id="2" name="Imagen 1">
          <a:extLst>
            <a:ext uri="{FF2B5EF4-FFF2-40B4-BE49-F238E27FC236}">
              <a16:creationId xmlns:a16="http://schemas.microsoft.com/office/drawing/2014/main" id="{9D80AB83-0211-4DD6-9DCA-04F4B908A3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3" name="Imagen 2">
          <a:extLst>
            <a:ext uri="{FF2B5EF4-FFF2-40B4-BE49-F238E27FC236}">
              <a16:creationId xmlns:a16="http://schemas.microsoft.com/office/drawing/2014/main" id="{7D4E2E85-BBBC-4A18-9D42-49897A63DA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4" name="Imagen 3">
          <a:extLst>
            <a:ext uri="{FF2B5EF4-FFF2-40B4-BE49-F238E27FC236}">
              <a16:creationId xmlns:a16="http://schemas.microsoft.com/office/drawing/2014/main" id="{4DFCD8A9-5FBA-4F01-90F4-8EA6DD0C11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5" name="Imagen 4">
          <a:extLst>
            <a:ext uri="{FF2B5EF4-FFF2-40B4-BE49-F238E27FC236}">
              <a16:creationId xmlns:a16="http://schemas.microsoft.com/office/drawing/2014/main" id="{63078C77-DFD5-4BDF-A97A-4AA3D72A55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228741</xdr:colOff>
      <xdr:row>1</xdr:row>
      <xdr:rowOff>8211</xdr:rowOff>
    </xdr:from>
    <xdr:ext cx="313625" cy="636367"/>
    <xdr:pic>
      <xdr:nvPicPr>
        <xdr:cNvPr id="2" name="Imagen 1">
          <a:extLst>
            <a:ext uri="{FF2B5EF4-FFF2-40B4-BE49-F238E27FC236}">
              <a16:creationId xmlns:a16="http://schemas.microsoft.com/office/drawing/2014/main" id="{8981A8BC-EC38-4B03-878B-496C43A1BF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3" name="Imagen 2">
          <a:extLst>
            <a:ext uri="{FF2B5EF4-FFF2-40B4-BE49-F238E27FC236}">
              <a16:creationId xmlns:a16="http://schemas.microsoft.com/office/drawing/2014/main" id="{19AB8CE9-DFC8-4862-9094-CCD49998A2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4" name="Imagen 3">
          <a:extLst>
            <a:ext uri="{FF2B5EF4-FFF2-40B4-BE49-F238E27FC236}">
              <a16:creationId xmlns:a16="http://schemas.microsoft.com/office/drawing/2014/main" id="{AD38BA7B-3469-49E1-B7ED-818E5E2320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5" name="Imagen 4">
          <a:extLst>
            <a:ext uri="{FF2B5EF4-FFF2-40B4-BE49-F238E27FC236}">
              <a16:creationId xmlns:a16="http://schemas.microsoft.com/office/drawing/2014/main" id="{D88FCADB-6365-44C2-B832-6DA236FC6E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228741</xdr:colOff>
      <xdr:row>1</xdr:row>
      <xdr:rowOff>8211</xdr:rowOff>
    </xdr:from>
    <xdr:ext cx="313625" cy="636367"/>
    <xdr:pic>
      <xdr:nvPicPr>
        <xdr:cNvPr id="2" name="Imagen 1">
          <a:extLst>
            <a:ext uri="{FF2B5EF4-FFF2-40B4-BE49-F238E27FC236}">
              <a16:creationId xmlns:a16="http://schemas.microsoft.com/office/drawing/2014/main" id="{2B64F0FE-B1C1-4EF7-A15F-A68F35784E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3" name="Imagen 2">
          <a:extLst>
            <a:ext uri="{FF2B5EF4-FFF2-40B4-BE49-F238E27FC236}">
              <a16:creationId xmlns:a16="http://schemas.microsoft.com/office/drawing/2014/main" id="{689F50F6-51D1-495C-A5FB-D2CB295E8D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4" name="Imagen 3">
          <a:extLst>
            <a:ext uri="{FF2B5EF4-FFF2-40B4-BE49-F238E27FC236}">
              <a16:creationId xmlns:a16="http://schemas.microsoft.com/office/drawing/2014/main" id="{E20C4185-5767-45AC-A4CE-C5E9838F38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5" name="Imagen 4">
          <a:extLst>
            <a:ext uri="{FF2B5EF4-FFF2-40B4-BE49-F238E27FC236}">
              <a16:creationId xmlns:a16="http://schemas.microsoft.com/office/drawing/2014/main" id="{347280BD-B3C3-479A-9870-3BAF33E8E9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228741</xdr:colOff>
      <xdr:row>1</xdr:row>
      <xdr:rowOff>8211</xdr:rowOff>
    </xdr:from>
    <xdr:ext cx="313625" cy="636367"/>
    <xdr:pic>
      <xdr:nvPicPr>
        <xdr:cNvPr id="2" name="Imagen 1">
          <a:extLst>
            <a:ext uri="{FF2B5EF4-FFF2-40B4-BE49-F238E27FC236}">
              <a16:creationId xmlns:a16="http://schemas.microsoft.com/office/drawing/2014/main" id="{379D49BF-CB51-4C21-BC42-462AB5A218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3" name="Imagen 2">
          <a:extLst>
            <a:ext uri="{FF2B5EF4-FFF2-40B4-BE49-F238E27FC236}">
              <a16:creationId xmlns:a16="http://schemas.microsoft.com/office/drawing/2014/main" id="{64D5137A-4599-4B85-90B9-C7EE2998FE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4" name="Imagen 3">
          <a:extLst>
            <a:ext uri="{FF2B5EF4-FFF2-40B4-BE49-F238E27FC236}">
              <a16:creationId xmlns:a16="http://schemas.microsoft.com/office/drawing/2014/main" id="{1EFD3BC2-3915-4B46-8E84-73E0CCBD9A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228741</xdr:colOff>
      <xdr:row>1</xdr:row>
      <xdr:rowOff>8211</xdr:rowOff>
    </xdr:from>
    <xdr:ext cx="313625" cy="636367"/>
    <xdr:pic>
      <xdr:nvPicPr>
        <xdr:cNvPr id="3" name="Imagen 2">
          <a:extLst>
            <a:ext uri="{FF2B5EF4-FFF2-40B4-BE49-F238E27FC236}">
              <a16:creationId xmlns:a16="http://schemas.microsoft.com/office/drawing/2014/main" id="{3DF5705A-72AA-4AFF-ADC2-C98F38530B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4" name="Imagen 3">
          <a:extLst>
            <a:ext uri="{FF2B5EF4-FFF2-40B4-BE49-F238E27FC236}">
              <a16:creationId xmlns:a16="http://schemas.microsoft.com/office/drawing/2014/main" id="{C358D9FD-F629-4075-AE16-634C7F8888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5" name="Imagen 4">
          <a:extLst>
            <a:ext uri="{FF2B5EF4-FFF2-40B4-BE49-F238E27FC236}">
              <a16:creationId xmlns:a16="http://schemas.microsoft.com/office/drawing/2014/main" id="{0B0B63A7-AF58-4053-80CF-12DE56EE33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6" name="Imagen 5">
          <a:extLst>
            <a:ext uri="{FF2B5EF4-FFF2-40B4-BE49-F238E27FC236}">
              <a16:creationId xmlns:a16="http://schemas.microsoft.com/office/drawing/2014/main" id="{CFB72700-0494-4848-96AA-450F038B0A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228741</xdr:colOff>
      <xdr:row>1</xdr:row>
      <xdr:rowOff>8211</xdr:rowOff>
    </xdr:from>
    <xdr:ext cx="313625" cy="636367"/>
    <xdr:pic>
      <xdr:nvPicPr>
        <xdr:cNvPr id="3" name="Imagen 2">
          <a:extLst>
            <a:ext uri="{FF2B5EF4-FFF2-40B4-BE49-F238E27FC236}">
              <a16:creationId xmlns:a16="http://schemas.microsoft.com/office/drawing/2014/main" id="{871D43A2-3F0A-4713-8DE3-3F96F3A8DE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4" name="Imagen 3">
          <a:extLst>
            <a:ext uri="{FF2B5EF4-FFF2-40B4-BE49-F238E27FC236}">
              <a16:creationId xmlns:a16="http://schemas.microsoft.com/office/drawing/2014/main" id="{33AE1E08-B8EF-4D42-B01C-A32F4EE34C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5" name="Imagen 4">
          <a:extLst>
            <a:ext uri="{FF2B5EF4-FFF2-40B4-BE49-F238E27FC236}">
              <a16:creationId xmlns:a16="http://schemas.microsoft.com/office/drawing/2014/main" id="{884714F4-2888-4C18-BA7E-DA40AAE1DB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6" name="Imagen 5">
          <a:extLst>
            <a:ext uri="{FF2B5EF4-FFF2-40B4-BE49-F238E27FC236}">
              <a16:creationId xmlns:a16="http://schemas.microsoft.com/office/drawing/2014/main" id="{E42EC221-AACC-4612-879E-3D133E47C5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228741</xdr:colOff>
      <xdr:row>1</xdr:row>
      <xdr:rowOff>8211</xdr:rowOff>
    </xdr:from>
    <xdr:ext cx="313625" cy="636367"/>
    <xdr:pic>
      <xdr:nvPicPr>
        <xdr:cNvPr id="3" name="Imagen 2">
          <a:extLst>
            <a:ext uri="{FF2B5EF4-FFF2-40B4-BE49-F238E27FC236}">
              <a16:creationId xmlns:a16="http://schemas.microsoft.com/office/drawing/2014/main" id="{9DBB0B25-C0ED-4B3A-B0E8-E0D8B0E7C7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4" name="Imagen 3">
          <a:extLst>
            <a:ext uri="{FF2B5EF4-FFF2-40B4-BE49-F238E27FC236}">
              <a16:creationId xmlns:a16="http://schemas.microsoft.com/office/drawing/2014/main" id="{E76BF885-369A-4915-AE79-C6A9A30BCE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5" name="Imagen 4">
          <a:extLst>
            <a:ext uri="{FF2B5EF4-FFF2-40B4-BE49-F238E27FC236}">
              <a16:creationId xmlns:a16="http://schemas.microsoft.com/office/drawing/2014/main" id="{0EDCE8E2-741C-413E-A48C-FAAF80C8EC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6" name="Imagen 5">
          <a:extLst>
            <a:ext uri="{FF2B5EF4-FFF2-40B4-BE49-F238E27FC236}">
              <a16:creationId xmlns:a16="http://schemas.microsoft.com/office/drawing/2014/main" id="{4EC41AEE-FF7A-4D8C-94E3-62AF16466A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228741</xdr:colOff>
      <xdr:row>1</xdr:row>
      <xdr:rowOff>8211</xdr:rowOff>
    </xdr:from>
    <xdr:ext cx="313625" cy="636367"/>
    <xdr:pic>
      <xdr:nvPicPr>
        <xdr:cNvPr id="2" name="Imagen 1">
          <a:extLst>
            <a:ext uri="{FF2B5EF4-FFF2-40B4-BE49-F238E27FC236}">
              <a16:creationId xmlns:a16="http://schemas.microsoft.com/office/drawing/2014/main" id="{172E8722-78F7-450E-BD55-F6D7220120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3" name="Imagen 2">
          <a:extLst>
            <a:ext uri="{FF2B5EF4-FFF2-40B4-BE49-F238E27FC236}">
              <a16:creationId xmlns:a16="http://schemas.microsoft.com/office/drawing/2014/main" id="{2167D767-DDF5-4990-A765-89241B2212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4" name="Imagen 3">
          <a:extLst>
            <a:ext uri="{FF2B5EF4-FFF2-40B4-BE49-F238E27FC236}">
              <a16:creationId xmlns:a16="http://schemas.microsoft.com/office/drawing/2014/main" id="{6A13D86C-3999-4D72-A23C-EB9A805C7D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5" name="Imagen 4">
          <a:extLst>
            <a:ext uri="{FF2B5EF4-FFF2-40B4-BE49-F238E27FC236}">
              <a16:creationId xmlns:a16="http://schemas.microsoft.com/office/drawing/2014/main" id="{2D18AE03-8567-4D23-AA36-672365B3F0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6" name="Imagen 5">
          <a:extLst>
            <a:ext uri="{FF2B5EF4-FFF2-40B4-BE49-F238E27FC236}">
              <a16:creationId xmlns:a16="http://schemas.microsoft.com/office/drawing/2014/main" id="{72FBC23F-A119-46F3-8A8B-27BCFC2BE8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228741</xdr:colOff>
      <xdr:row>1</xdr:row>
      <xdr:rowOff>8211</xdr:rowOff>
    </xdr:from>
    <xdr:ext cx="313625" cy="636367"/>
    <xdr:pic>
      <xdr:nvPicPr>
        <xdr:cNvPr id="4" name="Imagen 3">
          <a:extLst>
            <a:ext uri="{FF2B5EF4-FFF2-40B4-BE49-F238E27FC236}">
              <a16:creationId xmlns:a16="http://schemas.microsoft.com/office/drawing/2014/main" id="{19449BC4-EA4A-4A14-BE8A-987F2195DC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228741</xdr:colOff>
      <xdr:row>1</xdr:row>
      <xdr:rowOff>8211</xdr:rowOff>
    </xdr:from>
    <xdr:ext cx="313625" cy="636367"/>
    <xdr:pic>
      <xdr:nvPicPr>
        <xdr:cNvPr id="2" name="Imagen 1">
          <a:extLst>
            <a:ext uri="{FF2B5EF4-FFF2-40B4-BE49-F238E27FC236}">
              <a16:creationId xmlns:a16="http://schemas.microsoft.com/office/drawing/2014/main" id="{59930301-F8C8-4C88-B163-D0F561F364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oneCellAnchor>
    <xdr:from>
      <xdr:col>0</xdr:col>
      <xdr:colOff>228741</xdr:colOff>
      <xdr:row>1</xdr:row>
      <xdr:rowOff>8211</xdr:rowOff>
    </xdr:from>
    <xdr:ext cx="313625" cy="636367"/>
    <xdr:pic>
      <xdr:nvPicPr>
        <xdr:cNvPr id="3" name="Imagen 2">
          <a:extLst>
            <a:ext uri="{FF2B5EF4-FFF2-40B4-BE49-F238E27FC236}">
              <a16:creationId xmlns:a16="http://schemas.microsoft.com/office/drawing/2014/main" id="{9D404A53-8F7A-4B5B-A48F-509EA694B4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741" y="198711"/>
          <a:ext cx="313625" cy="636367"/>
        </a:xfrm>
        <a:prstGeom prst="rect">
          <a:avLst/>
        </a:prstGeom>
        <a:noFill/>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A1:J85"/>
  <sheetViews>
    <sheetView zoomScale="90" zoomScaleNormal="90" workbookViewId="0">
      <pane ySplit="9" topLeftCell="A10" activePane="bottomLeft" state="frozen"/>
      <selection pane="bottomLeft" activeCell="F9" sqref="F9"/>
    </sheetView>
  </sheetViews>
  <sheetFormatPr baseColWidth="10" defaultColWidth="0" defaultRowHeight="15" zeroHeight="1" x14ac:dyDescent="0.25"/>
  <cols>
    <col min="1" max="1" width="31.85546875" customWidth="1"/>
    <col min="2" max="2" width="17.140625" style="1" customWidth="1"/>
    <col min="3" max="3" width="20.42578125" style="1" customWidth="1"/>
    <col min="4" max="4" width="19.140625" style="2" bestFit="1" customWidth="1"/>
    <col min="5" max="5" width="17.140625" style="1" customWidth="1"/>
    <col min="6" max="6" width="18.5703125" style="2" bestFit="1" customWidth="1"/>
    <col min="7" max="7" width="17.140625" style="1" bestFit="1" customWidth="1"/>
    <col min="8" max="8" width="18.85546875" style="2" bestFit="1" customWidth="1"/>
    <col min="9" max="9" width="22.5703125" customWidth="1"/>
    <col min="10" max="10" width="0" hidden="1" customWidth="1"/>
    <col min="11" max="16384" width="11.42578125" hidden="1"/>
  </cols>
  <sheetData>
    <row r="1" spans="1:9" x14ac:dyDescent="0.25">
      <c r="A1" s="13"/>
      <c r="B1" s="13"/>
      <c r="C1" s="13"/>
      <c r="D1" s="13"/>
      <c r="E1" s="13"/>
      <c r="F1" s="13"/>
      <c r="G1" s="13"/>
      <c r="H1" s="13"/>
      <c r="I1" s="13"/>
    </row>
    <row r="2" spans="1:9" x14ac:dyDescent="0.25">
      <c r="A2" s="347"/>
      <c r="B2" s="348" t="s">
        <v>85</v>
      </c>
      <c r="C2" s="349"/>
      <c r="D2" s="349"/>
      <c r="E2" s="349"/>
      <c r="F2" s="349"/>
      <c r="G2" s="349"/>
      <c r="H2" s="350"/>
      <c r="I2" s="14" t="s">
        <v>86</v>
      </c>
    </row>
    <row r="3" spans="1:9" x14ac:dyDescent="0.25">
      <c r="A3" s="347"/>
      <c r="B3" s="348" t="s">
        <v>87</v>
      </c>
      <c r="C3" s="349"/>
      <c r="D3" s="349"/>
      <c r="E3" s="349"/>
      <c r="F3" s="349"/>
      <c r="G3" s="349"/>
      <c r="H3" s="350"/>
      <c r="I3" s="14" t="s">
        <v>88</v>
      </c>
    </row>
    <row r="4" spans="1:9" x14ac:dyDescent="0.25">
      <c r="A4" s="347"/>
      <c r="B4" s="351" t="s">
        <v>89</v>
      </c>
      <c r="C4" s="352"/>
      <c r="D4" s="352"/>
      <c r="E4" s="352"/>
      <c r="F4" s="352"/>
      <c r="G4" s="352"/>
      <c r="H4" s="353"/>
      <c r="I4" s="14" t="s">
        <v>90</v>
      </c>
    </row>
    <row r="5" spans="1:9" x14ac:dyDescent="0.25">
      <c r="A5" s="347"/>
      <c r="B5" s="354"/>
      <c r="C5" s="355"/>
      <c r="D5" s="355"/>
      <c r="E5" s="355"/>
      <c r="F5" s="355"/>
      <c r="G5" s="355"/>
      <c r="H5" s="356"/>
      <c r="I5" s="14" t="s">
        <v>91</v>
      </c>
    </row>
    <row r="6" spans="1:9" x14ac:dyDescent="0.25">
      <c r="A6" s="15"/>
      <c r="B6" s="15"/>
      <c r="C6" s="16"/>
      <c r="D6" s="16"/>
      <c r="E6" s="17"/>
      <c r="F6" s="17"/>
      <c r="G6" s="17"/>
      <c r="H6" s="17"/>
      <c r="I6" s="17"/>
    </row>
    <row r="7" spans="1:9" x14ac:dyDescent="0.25">
      <c r="A7" s="18" t="s">
        <v>92</v>
      </c>
      <c r="B7" s="19"/>
      <c r="C7" s="17"/>
      <c r="D7" s="17"/>
      <c r="E7" s="17"/>
      <c r="F7" s="17"/>
      <c r="G7" s="17"/>
      <c r="H7" s="17"/>
      <c r="I7" s="17"/>
    </row>
    <row r="8" spans="1:9" x14ac:dyDescent="0.25">
      <c r="A8" s="19"/>
      <c r="B8" s="19"/>
      <c r="C8" s="17"/>
      <c r="D8" s="17"/>
      <c r="E8" s="17"/>
      <c r="F8" s="17"/>
      <c r="G8" s="17"/>
      <c r="H8" s="17"/>
      <c r="I8" s="17"/>
    </row>
    <row r="9" spans="1:9" ht="48.75" customHeight="1" x14ac:dyDescent="0.25">
      <c r="A9" s="357" t="s">
        <v>66</v>
      </c>
      <c r="B9" s="358"/>
      <c r="C9" s="20" t="s">
        <v>67</v>
      </c>
      <c r="D9" s="20" t="s">
        <v>68</v>
      </c>
      <c r="E9" s="20" t="s">
        <v>62</v>
      </c>
      <c r="F9" s="20" t="s">
        <v>69</v>
      </c>
      <c r="G9" s="20" t="s">
        <v>70</v>
      </c>
      <c r="H9" s="20" t="s">
        <v>79</v>
      </c>
      <c r="I9" s="20" t="s">
        <v>71</v>
      </c>
    </row>
    <row r="10" spans="1:9" ht="23.25" customHeight="1" x14ac:dyDescent="0.25">
      <c r="A10" s="359" t="s">
        <v>83</v>
      </c>
      <c r="B10" s="359"/>
      <c r="C10" s="325">
        <f>+ambiental!L18</f>
        <v>265900000</v>
      </c>
      <c r="D10" s="11">
        <f>+ambiental!Q18</f>
        <v>134869615</v>
      </c>
      <c r="E10" s="12">
        <f>D10/C10</f>
        <v>0.50721931177134261</v>
      </c>
      <c r="F10" s="22">
        <f>+ambiental!U18</f>
        <v>134869615</v>
      </c>
      <c r="G10" s="12">
        <f>F10/C10</f>
        <v>0.50721931177134261</v>
      </c>
      <c r="H10" s="22">
        <f>+ambiental!X18</f>
        <v>121110240</v>
      </c>
      <c r="I10" s="12">
        <f>H10/C10</f>
        <v>0.45547288454306128</v>
      </c>
    </row>
    <row r="11" spans="1:9" ht="33" customHeight="1" x14ac:dyDescent="0.25">
      <c r="A11" s="359" t="s">
        <v>5</v>
      </c>
      <c r="B11" s="359"/>
      <c r="C11" s="22">
        <f>+Archivo!N13</f>
        <v>719000000</v>
      </c>
      <c r="D11" s="11">
        <f>+Archivo!S13</f>
        <v>38948700</v>
      </c>
      <c r="E11" s="12">
        <f>D11/C11</f>
        <v>5.4170653685674551E-2</v>
      </c>
      <c r="F11" s="22">
        <f>+Archivo!W13</f>
        <v>38948700</v>
      </c>
      <c r="G11" s="12">
        <f t="shared" ref="G11:G37" si="0">F11/C11</f>
        <v>5.4170653685674551E-2</v>
      </c>
      <c r="H11" s="22">
        <f>+Archivo!Z13</f>
        <v>35700000</v>
      </c>
      <c r="I11" s="12">
        <f t="shared" ref="I11:I38" si="1">H11/C11</f>
        <v>4.9652294853963837E-2</v>
      </c>
    </row>
    <row r="12" spans="1:9" ht="33" customHeight="1" x14ac:dyDescent="0.25">
      <c r="A12" s="359" t="s">
        <v>73</v>
      </c>
      <c r="B12" s="359"/>
      <c r="C12" s="22">
        <f>+'bienes y servicios'!N24</f>
        <v>4891122655</v>
      </c>
      <c r="D12" s="11">
        <f>+'bienes y servicios'!S24</f>
        <v>323711704</v>
      </c>
      <c r="E12" s="10">
        <f t="shared" ref="E12:E37" si="2">D12/C12</f>
        <v>6.6183517943284947E-2</v>
      </c>
      <c r="F12" s="22">
        <f>+'bienes y servicios'!W24</f>
        <v>323711704</v>
      </c>
      <c r="G12" s="12">
        <f t="shared" si="0"/>
        <v>6.6183517943284947E-2</v>
      </c>
      <c r="H12" s="22">
        <f>+'bienes y servicios'!Z24</f>
        <v>169029419</v>
      </c>
      <c r="I12" s="12">
        <f t="shared" si="1"/>
        <v>3.4558409371968614E-2</v>
      </c>
    </row>
    <row r="13" spans="1:9" ht="33" customHeight="1" x14ac:dyDescent="0.25">
      <c r="A13" s="359" t="s">
        <v>84</v>
      </c>
      <c r="B13" s="359"/>
      <c r="C13" s="22">
        <f>+calidad!L15</f>
        <v>268000000</v>
      </c>
      <c r="D13" s="11">
        <f>+calidad!Q15</f>
        <v>207053014</v>
      </c>
      <c r="E13" s="12">
        <f t="shared" si="2"/>
        <v>0.77258587313432836</v>
      </c>
      <c r="F13" s="22">
        <f>+calidad!U15</f>
        <v>178540688</v>
      </c>
      <c r="G13" s="12">
        <f t="shared" si="0"/>
        <v>0.6661965970149254</v>
      </c>
      <c r="H13" s="22">
        <f>+calidad!X15</f>
        <v>108646295</v>
      </c>
      <c r="I13" s="12">
        <f t="shared" si="1"/>
        <v>0.40539662313432834</v>
      </c>
    </row>
    <row r="14" spans="1:9" ht="14.45" customHeight="1" x14ac:dyDescent="0.25">
      <c r="A14" s="359" t="s">
        <v>10</v>
      </c>
      <c r="B14" s="359"/>
      <c r="C14" s="22">
        <f>+comunicaciones!L15</f>
        <v>231626668</v>
      </c>
      <c r="D14" s="11">
        <f>+comunicaciones!Q15</f>
        <v>177418771</v>
      </c>
      <c r="E14" s="12">
        <f t="shared" si="2"/>
        <v>0.76596867075772124</v>
      </c>
      <c r="F14" s="22">
        <f>+comunicaciones!U15</f>
        <v>177418771</v>
      </c>
      <c r="G14" s="12">
        <f t="shared" si="0"/>
        <v>0.76596867075772124</v>
      </c>
      <c r="H14" s="22">
        <f>+comunicaciones!X15</f>
        <v>54116330</v>
      </c>
      <c r="I14" s="12">
        <f t="shared" si="1"/>
        <v>0.23363600775019566</v>
      </c>
    </row>
    <row r="15" spans="1:9" ht="14.45" customHeight="1" x14ac:dyDescent="0.25">
      <c r="A15" s="359" t="s">
        <v>82</v>
      </c>
      <c r="B15" s="359"/>
      <c r="C15" s="22">
        <f>+planeación!L38</f>
        <v>1089060680</v>
      </c>
      <c r="D15" s="11">
        <f>+planeación!Q38</f>
        <v>215942157</v>
      </c>
      <c r="E15" s="12">
        <f t="shared" si="2"/>
        <v>0.19828294324242796</v>
      </c>
      <c r="F15" s="22">
        <f>+planeación!U38</f>
        <v>211658157</v>
      </c>
      <c r="G15" s="12">
        <f t="shared" si="0"/>
        <v>0.19434927813205047</v>
      </c>
      <c r="H15" s="22">
        <f>+planeación!X38</f>
        <v>148528157</v>
      </c>
      <c r="I15" s="12">
        <f t="shared" si="1"/>
        <v>0.13638189288038569</v>
      </c>
    </row>
    <row r="16" spans="1:9" ht="20.25" customHeight="1" x14ac:dyDescent="0.25">
      <c r="A16" s="345" t="s">
        <v>16</v>
      </c>
      <c r="B16" s="346"/>
      <c r="C16" s="22">
        <f>+'Sistemas y T'!O161</f>
        <v>8919766418</v>
      </c>
      <c r="D16" s="22">
        <f>+'Sistemas y T'!T161</f>
        <v>1857321337</v>
      </c>
      <c r="E16" s="23">
        <f t="shared" si="2"/>
        <v>0.20822533348540875</v>
      </c>
      <c r="F16" s="22">
        <f>+'Sistemas y T'!X161</f>
        <v>1631754520</v>
      </c>
      <c r="G16" s="23">
        <f t="shared" si="0"/>
        <v>0.18293691152126312</v>
      </c>
      <c r="H16" s="22">
        <f>+'Sistemas y T'!AA161</f>
        <v>876161544.93000007</v>
      </c>
      <c r="I16" s="23">
        <f t="shared" si="1"/>
        <v>9.822696064797333E-2</v>
      </c>
    </row>
    <row r="17" spans="1:10" ht="33" customHeight="1" x14ac:dyDescent="0.25">
      <c r="A17" s="345" t="s">
        <v>18</v>
      </c>
      <c r="B17" s="346"/>
      <c r="C17" s="22">
        <f>+'Talento Humano'!L18</f>
        <v>60000000</v>
      </c>
      <c r="D17" s="22">
        <f>+'Talento Humano'!Q18</f>
        <v>44199997</v>
      </c>
      <c r="E17" s="23">
        <f t="shared" si="2"/>
        <v>0.73666661666666666</v>
      </c>
      <c r="F17" s="22">
        <f>+'Talento Humano'!U18</f>
        <v>44199997</v>
      </c>
      <c r="G17" s="23">
        <f t="shared" si="0"/>
        <v>0.73666661666666666</v>
      </c>
      <c r="H17" s="22">
        <f>+'Talento Humano'!X18</f>
        <v>25284450</v>
      </c>
      <c r="I17" s="23">
        <f t="shared" si="1"/>
        <v>0.42140749999999999</v>
      </c>
    </row>
    <row r="18" spans="1:10" ht="14.45" customHeight="1" x14ac:dyDescent="0.25">
      <c r="A18" s="345" t="s">
        <v>9</v>
      </c>
      <c r="B18" s="346"/>
      <c r="C18" s="22">
        <f>+'centro de E agroambientales'!L37</f>
        <v>130550000</v>
      </c>
      <c r="D18" s="22">
        <f>+'centro de E agroambientales'!Q37</f>
        <v>0</v>
      </c>
      <c r="E18" s="23">
        <f t="shared" si="2"/>
        <v>0</v>
      </c>
      <c r="F18" s="22">
        <f>+'centro de E agroambientales'!U37</f>
        <v>0</v>
      </c>
      <c r="G18" s="23">
        <f t="shared" si="0"/>
        <v>0</v>
      </c>
      <c r="H18" s="22">
        <f>+'centro de E agroambientales'!X37</f>
        <v>0</v>
      </c>
      <c r="I18" s="23">
        <f t="shared" si="1"/>
        <v>0</v>
      </c>
    </row>
    <row r="19" spans="1:10" s="125" customFormat="1" ht="14.45" customHeight="1" x14ac:dyDescent="0.25">
      <c r="A19" s="345" t="s">
        <v>856</v>
      </c>
      <c r="B19" s="346"/>
      <c r="C19" s="22">
        <f>+'FONDO FACATATIVA'!L35</f>
        <v>394118700</v>
      </c>
      <c r="D19" s="22">
        <f>+'FONDO FACATATIVA'!Q35</f>
        <v>2948820</v>
      </c>
      <c r="E19" s="23">
        <f>D19/C19</f>
        <v>7.4820606076291228E-3</v>
      </c>
      <c r="F19" s="22">
        <f>+'FONDO FACATATIVA'!U35</f>
        <v>2948820</v>
      </c>
      <c r="G19" s="23">
        <f t="shared" si="0"/>
        <v>7.4820606076291228E-3</v>
      </c>
      <c r="H19" s="22">
        <f>+'FONDO FACATATIVA'!X35</f>
        <v>0</v>
      </c>
      <c r="I19" s="23">
        <f t="shared" si="1"/>
        <v>0</v>
      </c>
    </row>
    <row r="20" spans="1:10" s="125" customFormat="1" ht="14.45" customHeight="1" x14ac:dyDescent="0.25">
      <c r="A20" s="345" t="s">
        <v>81</v>
      </c>
      <c r="B20" s="346"/>
      <c r="C20" s="22">
        <f>+'FONDO GIRARDOT'!L55</f>
        <v>884372648</v>
      </c>
      <c r="D20" s="22">
        <f>+'FONDO GIRARDOT'!Q55</f>
        <v>0</v>
      </c>
      <c r="E20" s="23">
        <f t="shared" si="2"/>
        <v>0</v>
      </c>
      <c r="F20" s="22">
        <f>+'FONDO GIRARDOT'!U55</f>
        <v>0</v>
      </c>
      <c r="G20" s="23">
        <f t="shared" si="0"/>
        <v>0</v>
      </c>
      <c r="H20" s="22">
        <f>+'FONDO GIRARDOT'!X55</f>
        <v>0</v>
      </c>
      <c r="I20" s="23">
        <f t="shared" si="1"/>
        <v>0</v>
      </c>
    </row>
    <row r="21" spans="1:10" s="252" customFormat="1" ht="14.45" customHeight="1" x14ac:dyDescent="0.25">
      <c r="A21" s="345" t="s">
        <v>1309</v>
      </c>
      <c r="B21" s="346"/>
      <c r="C21" s="22">
        <f>+'FONDO UBATE'!L13</f>
        <v>135431359</v>
      </c>
      <c r="D21" s="22">
        <f>+'FONDO UBATE'!Q13</f>
        <v>0</v>
      </c>
      <c r="E21" s="23">
        <f t="shared" si="2"/>
        <v>0</v>
      </c>
      <c r="F21" s="22">
        <f>'FONDO UBATE'!U13</f>
        <v>0</v>
      </c>
      <c r="G21" s="23">
        <f t="shared" si="0"/>
        <v>0</v>
      </c>
      <c r="H21" s="22">
        <f>+'FONDO UBATE'!X13</f>
        <v>0</v>
      </c>
      <c r="I21" s="23">
        <f t="shared" si="1"/>
        <v>0</v>
      </c>
    </row>
    <row r="22" spans="1:10" s="252" customFormat="1" ht="14.45" customHeight="1" x14ac:dyDescent="0.25">
      <c r="A22" s="345" t="s">
        <v>1312</v>
      </c>
      <c r="B22" s="346"/>
      <c r="C22" s="22">
        <f>+'comunicaciones ubaté'!L14</f>
        <v>377651729</v>
      </c>
      <c r="D22" s="22">
        <f>+'comunicaciones ubaté'!Q14</f>
        <v>0</v>
      </c>
      <c r="E22" s="23">
        <f t="shared" si="2"/>
        <v>0</v>
      </c>
      <c r="F22" s="22">
        <f>+'comunicaciones ubaté'!U14</f>
        <v>0</v>
      </c>
      <c r="G22" s="23">
        <f t="shared" si="0"/>
        <v>0</v>
      </c>
      <c r="H22" s="22">
        <f>+'comunicaciones ubaté'!X14</f>
        <v>0</v>
      </c>
      <c r="I22" s="23">
        <f t="shared" si="1"/>
        <v>0</v>
      </c>
    </row>
    <row r="23" spans="1:10" s="252" customFormat="1" ht="14.45" customHeight="1" x14ac:dyDescent="0.25">
      <c r="A23" s="345" t="s">
        <v>1310</v>
      </c>
      <c r="B23" s="346"/>
      <c r="C23" s="22">
        <f>+'FONDO SOACHA'!L13</f>
        <v>48847977</v>
      </c>
      <c r="D23" s="22">
        <f>+'FONDO SOACHA'!Q13</f>
        <v>0</v>
      </c>
      <c r="E23" s="23">
        <f t="shared" si="2"/>
        <v>0</v>
      </c>
      <c r="F23" s="22">
        <f>+'FONDO SOACHA'!U13</f>
        <v>0</v>
      </c>
      <c r="G23" s="23">
        <f t="shared" si="0"/>
        <v>0</v>
      </c>
      <c r="H23" s="22">
        <f>+'FONDO SOACHA'!X13</f>
        <v>0</v>
      </c>
      <c r="I23" s="23">
        <f t="shared" si="1"/>
        <v>0</v>
      </c>
    </row>
    <row r="24" spans="1:10" s="252" customFormat="1" ht="14.45" customHeight="1" x14ac:dyDescent="0.25">
      <c r="A24" s="345" t="s">
        <v>1311</v>
      </c>
      <c r="B24" s="346"/>
      <c r="C24" s="22">
        <f>+'FONDO CHIA-ZIPA'!L13</f>
        <v>84393909</v>
      </c>
      <c r="D24" s="22">
        <f>+'FONDO CHIA-ZIPA'!Q13</f>
        <v>0</v>
      </c>
      <c r="E24" s="23">
        <f t="shared" si="2"/>
        <v>0</v>
      </c>
      <c r="F24" s="22">
        <f>+'FONDO CHIA-ZIPA'!U13</f>
        <v>0</v>
      </c>
      <c r="G24" s="23">
        <f t="shared" si="0"/>
        <v>0</v>
      </c>
      <c r="H24" s="22">
        <f>+'FONDO CHIA-ZIPA'!X13</f>
        <v>0</v>
      </c>
      <c r="I24" s="23">
        <f t="shared" si="1"/>
        <v>0</v>
      </c>
    </row>
    <row r="25" spans="1:10" ht="14.45" customHeight="1" x14ac:dyDescent="0.25">
      <c r="A25" s="345" t="s">
        <v>74</v>
      </c>
      <c r="B25" s="346"/>
      <c r="C25" s="22">
        <f>+'desarrollo académico'!L16</f>
        <v>426400002</v>
      </c>
      <c r="D25" s="22">
        <f>+'desarrollo académico'!Q16</f>
        <v>80955000</v>
      </c>
      <c r="E25" s="23">
        <f t="shared" si="2"/>
        <v>0.18985694094813818</v>
      </c>
      <c r="F25" s="22">
        <f>+'desarrollo académico'!U16</f>
        <v>79200000</v>
      </c>
      <c r="G25" s="23">
        <f t="shared" si="0"/>
        <v>0.18574108730890673</v>
      </c>
      <c r="H25" s="22">
        <f>+'desarrollo académico'!X16</f>
        <v>6750000</v>
      </c>
      <c r="I25" s="23">
        <f t="shared" si="1"/>
        <v>1.5830206304736368E-2</v>
      </c>
    </row>
    <row r="26" spans="1:10" ht="14.45" customHeight="1" x14ac:dyDescent="0.25">
      <c r="A26" s="345" t="s">
        <v>75</v>
      </c>
      <c r="B26" s="346"/>
      <c r="C26" s="22">
        <f>+'Educación Virtual y a distancia'!L53</f>
        <v>2007254816</v>
      </c>
      <c r="D26" s="22">
        <f>+'Educación Virtual y a distancia'!Q53</f>
        <v>830257204</v>
      </c>
      <c r="E26" s="23">
        <f t="shared" si="2"/>
        <v>0.41362820374471082</v>
      </c>
      <c r="F26" s="22">
        <f>+'Educación Virtual y a distancia'!U53</f>
        <v>806907204</v>
      </c>
      <c r="G26" s="23">
        <f t="shared" si="0"/>
        <v>0.40199540066765493</v>
      </c>
      <c r="H26" s="22">
        <f>+'Educación Virtual y a distancia'!X53</f>
        <v>299874847</v>
      </c>
      <c r="I26" s="23">
        <f t="shared" si="1"/>
        <v>0.14939550504981824</v>
      </c>
    </row>
    <row r="27" spans="1:10" ht="33" customHeight="1" x14ac:dyDescent="0.25">
      <c r="A27" s="345" t="s">
        <v>76</v>
      </c>
      <c r="B27" s="346"/>
      <c r="C27" s="22">
        <f>+EFAD!L45</f>
        <v>2011657497</v>
      </c>
      <c r="D27" s="22">
        <f>+EFAD!Q45</f>
        <v>2009510636</v>
      </c>
      <c r="E27" s="23">
        <f t="shared" si="2"/>
        <v>0.99893278999869428</v>
      </c>
      <c r="F27" s="22">
        <f>+EFAD!U45</f>
        <v>1934119830</v>
      </c>
      <c r="G27" s="23">
        <f t="shared" si="0"/>
        <v>0.96145583076859131</v>
      </c>
      <c r="H27" s="22">
        <f>+EFAD!X45</f>
        <v>543157494</v>
      </c>
      <c r="I27" s="23">
        <f t="shared" si="1"/>
        <v>0.27000495601761976</v>
      </c>
    </row>
    <row r="28" spans="1:10" ht="33" customHeight="1" x14ac:dyDescent="0.25">
      <c r="A28" s="345" t="s">
        <v>12</v>
      </c>
      <c r="B28" s="346"/>
      <c r="C28" s="22">
        <f>+Graduados!L18</f>
        <v>402002187</v>
      </c>
      <c r="D28" s="22">
        <f>+Graduados!Q18</f>
        <v>141707010</v>
      </c>
      <c r="E28" s="23">
        <f t="shared" si="2"/>
        <v>0.35250308227800758</v>
      </c>
      <c r="F28" s="22">
        <f>+Graduados!U18</f>
        <v>141707010</v>
      </c>
      <c r="G28" s="23">
        <f t="shared" si="0"/>
        <v>0.35250308227800758</v>
      </c>
      <c r="H28" s="22">
        <f>+Graduados!X18</f>
        <v>46506798</v>
      </c>
      <c r="I28" s="23">
        <f t="shared" si="1"/>
        <v>0.1156879228619719</v>
      </c>
    </row>
    <row r="29" spans="1:10" ht="14.45" customHeight="1" x14ac:dyDescent="0.25">
      <c r="A29" s="345" t="s">
        <v>13</v>
      </c>
      <c r="B29" s="346"/>
      <c r="C29" s="22">
        <f>+'interac. social'!L35</f>
        <v>1035473356</v>
      </c>
      <c r="D29" s="22">
        <f>+'interac. social'!Q35</f>
        <v>422245576</v>
      </c>
      <c r="E29" s="23">
        <f t="shared" si="2"/>
        <v>0.40778024229529281</v>
      </c>
      <c r="F29" s="22">
        <f>+'interac. social'!U35</f>
        <v>422245576</v>
      </c>
      <c r="G29" s="23">
        <f t="shared" si="0"/>
        <v>0.40778024229529281</v>
      </c>
      <c r="H29" s="22">
        <f>+'interac. social'!X35</f>
        <v>420784012.31999999</v>
      </c>
      <c r="I29" s="23">
        <f t="shared" si="1"/>
        <v>0.40636874901878206</v>
      </c>
    </row>
    <row r="30" spans="1:10" ht="33" customHeight="1" x14ac:dyDescent="0.25">
      <c r="A30" s="345" t="s">
        <v>14</v>
      </c>
      <c r="B30" s="346"/>
      <c r="C30" s="22">
        <f>+Internacionalización!L15</f>
        <v>312000000</v>
      </c>
      <c r="D30" s="22">
        <f>+Internacionalización!Q15</f>
        <v>96844165</v>
      </c>
      <c r="E30" s="23">
        <f t="shared" si="2"/>
        <v>0.31039796474358972</v>
      </c>
      <c r="F30" s="22">
        <f>+Internacionalización!U15</f>
        <v>96844165</v>
      </c>
      <c r="G30" s="23">
        <f t="shared" si="0"/>
        <v>0.31039796474358972</v>
      </c>
      <c r="H30" s="22">
        <f>+Internacionalización!X15</f>
        <v>89183365</v>
      </c>
      <c r="I30" s="23">
        <f t="shared" si="1"/>
        <v>0.28584411858974357</v>
      </c>
    </row>
    <row r="31" spans="1:10" ht="14.45" customHeight="1" x14ac:dyDescent="0.25">
      <c r="A31" s="345" t="s">
        <v>126</v>
      </c>
      <c r="B31" s="346"/>
      <c r="C31" s="22">
        <f>+'bienestar U.'!M172</f>
        <v>5237001106</v>
      </c>
      <c r="D31" s="22">
        <f>+'bienestar U.'!R172</f>
        <v>2011043949</v>
      </c>
      <c r="E31" s="23">
        <f t="shared" si="2"/>
        <v>0.38400678332795446</v>
      </c>
      <c r="F31" s="22">
        <f>+'bienestar U.'!V172</f>
        <v>1774006307</v>
      </c>
      <c r="G31" s="23">
        <f t="shared" si="0"/>
        <v>0.33874468824677767</v>
      </c>
      <c r="H31" s="22">
        <f>+'bienestar U.'!Y172</f>
        <v>1239230036</v>
      </c>
      <c r="I31" s="23">
        <f t="shared" si="1"/>
        <v>0.23662970675721678</v>
      </c>
    </row>
    <row r="32" spans="1:10" ht="14.45" customHeight="1" x14ac:dyDescent="0.25">
      <c r="A32" s="345" t="s">
        <v>77</v>
      </c>
      <c r="B32" s="346"/>
      <c r="C32" s="22">
        <f>+POSGRADOS!L12</f>
        <v>551993100</v>
      </c>
      <c r="D32" s="22">
        <f>+POSGRADOS!Q12</f>
        <v>545100195</v>
      </c>
      <c r="E32" s="23">
        <f t="shared" si="2"/>
        <v>0.98751269716958423</v>
      </c>
      <c r="F32" s="22">
        <f>+POSGRADOS!U12</f>
        <v>202900080</v>
      </c>
      <c r="G32" s="23">
        <f t="shared" si="0"/>
        <v>0.36757720341069483</v>
      </c>
      <c r="H32" s="22">
        <f>+POSGRADOS!X12</f>
        <v>0</v>
      </c>
      <c r="I32" s="23">
        <f t="shared" si="1"/>
        <v>0</v>
      </c>
      <c r="J32" s="9"/>
    </row>
    <row r="33" spans="1:9" ht="14.45" customHeight="1" x14ac:dyDescent="0.25">
      <c r="A33" s="345" t="s">
        <v>181</v>
      </c>
      <c r="B33" s="346"/>
      <c r="C33" s="22">
        <f>+Inclusión!L15</f>
        <v>163578590</v>
      </c>
      <c r="D33" s="22">
        <f>+Inclusión!Q15</f>
        <v>50851840</v>
      </c>
      <c r="E33" s="23">
        <f t="shared" si="2"/>
        <v>0.31087100090543635</v>
      </c>
      <c r="F33" s="22">
        <f>+Inclusión!U15</f>
        <v>50851840</v>
      </c>
      <c r="G33" s="23">
        <f t="shared" si="0"/>
        <v>0.31087100090543635</v>
      </c>
      <c r="H33" s="22">
        <f>+Inclusión!X15</f>
        <v>45651840</v>
      </c>
      <c r="I33" s="23">
        <f t="shared" si="1"/>
        <v>0.27908199966756042</v>
      </c>
    </row>
    <row r="34" spans="1:9" ht="33" customHeight="1" x14ac:dyDescent="0.25">
      <c r="A34" s="345" t="s">
        <v>6</v>
      </c>
      <c r="B34" s="346"/>
      <c r="C34" s="22">
        <f>+'Autoevaluación y acreditación'!O46</f>
        <v>898500000</v>
      </c>
      <c r="D34" s="22">
        <f>+'Autoevaluación y acreditación'!T46</f>
        <v>644807888</v>
      </c>
      <c r="E34" s="23">
        <f t="shared" si="2"/>
        <v>0.71764929104062325</v>
      </c>
      <c r="F34" s="22">
        <f>+'Autoevaluación y acreditación'!X46</f>
        <v>553807901</v>
      </c>
      <c r="G34" s="23">
        <f t="shared" si="0"/>
        <v>0.61636939454646633</v>
      </c>
      <c r="H34" s="22">
        <f>+'Autoevaluación y acreditación'!AA46</f>
        <v>471922016</v>
      </c>
      <c r="I34" s="23">
        <f t="shared" si="1"/>
        <v>0.52523318419588205</v>
      </c>
    </row>
    <row r="35" spans="1:9" ht="14.45" customHeight="1" x14ac:dyDescent="0.25">
      <c r="A35" s="345" t="s">
        <v>72</v>
      </c>
      <c r="B35" s="346"/>
      <c r="C35" s="325">
        <f>+'Apoyo Académico'!O71</f>
        <v>9453109518</v>
      </c>
      <c r="D35" s="22">
        <f>+'Apoyo Académico'!T71</f>
        <v>1870732474</v>
      </c>
      <c r="E35" s="23">
        <f t="shared" si="2"/>
        <v>0.19789599077825895</v>
      </c>
      <c r="F35" s="22">
        <f>+'Apoyo Académico'!X71</f>
        <v>829688997</v>
      </c>
      <c r="G35" s="23">
        <f t="shared" si="0"/>
        <v>8.7768897146506111E-2</v>
      </c>
      <c r="H35" s="22">
        <f>+'Apoyo Académico'!AA71</f>
        <v>102849699</v>
      </c>
      <c r="I35" s="23">
        <f t="shared" si="1"/>
        <v>1.0879985977541067E-2</v>
      </c>
    </row>
    <row r="36" spans="1:9" ht="14.45" customHeight="1" x14ac:dyDescent="0.25">
      <c r="A36" s="359" t="s">
        <v>857</v>
      </c>
      <c r="B36" s="359"/>
      <c r="C36" s="22">
        <f>+'FONDO CTEI '!N81</f>
        <v>4651076468</v>
      </c>
      <c r="D36" s="22">
        <f>+'FONDO CTEI '!S81</f>
        <v>1264865406</v>
      </c>
      <c r="E36" s="23">
        <f t="shared" si="2"/>
        <v>0.27195110953398327</v>
      </c>
      <c r="F36" s="22">
        <f>+'FONDO CTEI '!W81</f>
        <v>1168368806</v>
      </c>
      <c r="G36" s="23">
        <f t="shared" si="0"/>
        <v>0.25120395547966723</v>
      </c>
      <c r="H36" s="22">
        <f>+'FONDO CTEI '!Z81</f>
        <v>618128806</v>
      </c>
      <c r="I36" s="23">
        <f t="shared" si="1"/>
        <v>0.13290015983456843</v>
      </c>
    </row>
    <row r="37" spans="1:9" ht="14.45" customHeight="1" x14ac:dyDescent="0.25">
      <c r="A37" s="359" t="s">
        <v>858</v>
      </c>
      <c r="B37" s="359"/>
      <c r="C37" s="22">
        <f>+'FONDO POSGRADOS'!L10</f>
        <v>86500000</v>
      </c>
      <c r="D37" s="22">
        <f>+'FONDO POSGRADOS'!Q10</f>
        <v>0</v>
      </c>
      <c r="E37" s="23">
        <f t="shared" si="2"/>
        <v>0</v>
      </c>
      <c r="F37" s="22">
        <f>+'FONDO POSGRADOS'!U10</f>
        <v>0</v>
      </c>
      <c r="G37" s="23">
        <f t="shared" si="0"/>
        <v>0</v>
      </c>
      <c r="H37" s="22">
        <f>+'FONDO POSGRADOS'!X10</f>
        <v>0</v>
      </c>
      <c r="I37" s="23">
        <f t="shared" si="1"/>
        <v>0</v>
      </c>
    </row>
    <row r="38" spans="1:9" ht="15" customHeight="1" x14ac:dyDescent="0.25">
      <c r="A38" s="360" t="s">
        <v>78</v>
      </c>
      <c r="B38" s="361"/>
      <c r="C38" s="30">
        <f>SUM(C10:C37)</f>
        <v>45736389383</v>
      </c>
      <c r="D38" s="30">
        <f>SUM(D10:D37)</f>
        <v>12971335458</v>
      </c>
      <c r="E38" s="133">
        <f>D38/C38</f>
        <v>0.28361083227136824</v>
      </c>
      <c r="F38" s="30">
        <f>SUM(F10:F37)</f>
        <v>10804698688</v>
      </c>
      <c r="G38" s="133">
        <f>F38/C38</f>
        <v>0.23623855826310713</v>
      </c>
      <c r="H38" s="30">
        <f>SUM(H10:H37)</f>
        <v>5422615349.25</v>
      </c>
      <c r="I38" s="21">
        <f t="shared" si="1"/>
        <v>0.11856238374744904</v>
      </c>
    </row>
    <row r="39" spans="1:9" ht="14.45" hidden="1" customHeight="1" x14ac:dyDescent="0.25"/>
    <row r="40" spans="1:9" ht="14.45" hidden="1" customHeight="1" x14ac:dyDescent="0.25"/>
    <row r="41" spans="1:9" ht="14.45" hidden="1" customHeight="1" x14ac:dyDescent="0.25"/>
    <row r="42" spans="1:9" ht="14.45" hidden="1" customHeight="1" x14ac:dyDescent="0.25"/>
    <row r="43" spans="1:9" ht="14.45" hidden="1" customHeight="1" x14ac:dyDescent="0.25"/>
    <row r="44" spans="1:9" ht="14.45" hidden="1" customHeight="1" x14ac:dyDescent="0.25"/>
    <row r="45" spans="1:9" ht="14.45" hidden="1" customHeight="1" x14ac:dyDescent="0.25"/>
    <row r="46" spans="1:9" ht="14.45" hidden="1" customHeight="1" x14ac:dyDescent="0.25"/>
    <row r="47" spans="1:9" ht="14.45" hidden="1" customHeight="1" x14ac:dyDescent="0.25"/>
    <row r="48" spans="1:9" ht="14.45" hidden="1" customHeight="1" x14ac:dyDescent="0.25"/>
    <row r="49" ht="14.45" hidden="1" customHeight="1" x14ac:dyDescent="0.25"/>
    <row r="50" ht="14.45" hidden="1" customHeight="1" x14ac:dyDescent="0.25"/>
    <row r="51" ht="14.45" hidden="1" customHeight="1" x14ac:dyDescent="0.25"/>
    <row r="52" ht="14.45" hidden="1" customHeight="1" x14ac:dyDescent="0.25"/>
    <row r="53" ht="14.45" hidden="1" customHeight="1" x14ac:dyDescent="0.25"/>
    <row r="54" ht="14.45" hidden="1" customHeight="1" x14ac:dyDescent="0.25"/>
    <row r="55" ht="14.45" hidden="1" customHeight="1" x14ac:dyDescent="0.25"/>
    <row r="56" ht="14.45" hidden="1" customHeight="1" x14ac:dyDescent="0.25"/>
    <row r="57" ht="14.45" hidden="1" customHeight="1" x14ac:dyDescent="0.25"/>
    <row r="58" ht="14.45" hidden="1" customHeight="1" x14ac:dyDescent="0.25"/>
    <row r="59" ht="14.45" hidden="1" customHeight="1" x14ac:dyDescent="0.25"/>
    <row r="60" ht="14.45" hidden="1" customHeight="1" x14ac:dyDescent="0.25"/>
    <row r="61" ht="14.45" hidden="1" customHeight="1" x14ac:dyDescent="0.25"/>
    <row r="62" ht="14.45" hidden="1" customHeight="1" x14ac:dyDescent="0.25"/>
    <row r="63" ht="14.45" hidden="1" customHeight="1" x14ac:dyDescent="0.25"/>
    <row r="64" ht="14.45" hidden="1" customHeight="1" x14ac:dyDescent="0.25"/>
    <row r="65" ht="14.45" hidden="1" customHeight="1" x14ac:dyDescent="0.25"/>
    <row r="66" ht="14.45" hidden="1" customHeight="1" x14ac:dyDescent="0.25"/>
    <row r="67" ht="14.45" hidden="1" customHeight="1" x14ac:dyDescent="0.25"/>
    <row r="68" ht="14.45" hidden="1" customHeight="1" x14ac:dyDescent="0.25"/>
    <row r="69" ht="14.45" hidden="1" customHeight="1" x14ac:dyDescent="0.25"/>
    <row r="70" ht="14.45" hidden="1" customHeight="1" x14ac:dyDescent="0.25"/>
    <row r="71" ht="14.45" hidden="1" customHeight="1" x14ac:dyDescent="0.25"/>
    <row r="72" ht="14.45" hidden="1" customHeight="1" x14ac:dyDescent="0.25"/>
    <row r="73" ht="14.45" hidden="1" customHeight="1" x14ac:dyDescent="0.25"/>
    <row r="74" ht="14.45" hidden="1" customHeight="1" x14ac:dyDescent="0.25"/>
    <row r="75" ht="14.45" hidden="1" customHeight="1" x14ac:dyDescent="0.25"/>
    <row r="76" ht="14.45" hidden="1" customHeight="1" x14ac:dyDescent="0.25"/>
    <row r="77" ht="14.45" hidden="1" customHeight="1" x14ac:dyDescent="0.25"/>
    <row r="78" ht="14.45" hidden="1" customHeight="1" x14ac:dyDescent="0.25"/>
    <row r="79" ht="14.45" hidden="1" customHeight="1" x14ac:dyDescent="0.25"/>
    <row r="80" ht="14.45" hidden="1" customHeight="1" x14ac:dyDescent="0.25"/>
    <row r="81" ht="14.45" hidden="1" customHeight="1" x14ac:dyDescent="0.25"/>
    <row r="82" ht="14.45" hidden="1" customHeight="1" x14ac:dyDescent="0.25"/>
    <row r="83" ht="14.45" hidden="1" customHeight="1" x14ac:dyDescent="0.25"/>
    <row r="84" ht="14.45" hidden="1" customHeight="1" x14ac:dyDescent="0.25"/>
    <row r="85" ht="14.45" hidden="1" customHeight="1" x14ac:dyDescent="0.25"/>
  </sheetData>
  <sheetProtection algorithmName="SHA-512" hashValue="6wntNkkmgq+O+K/a6WSUp4A6j/GnKDAcRVf9z4RudhhTOlWkBT7R4eIViCNiWreFtGAQ/orWgBVGC5JyRlN/7w==" saltValue="IAdqdtIXp3jmz4Dfwmta8w==" spinCount="100000" sheet="1" formatCells="0" formatColumns="0" formatRows="0" insertColumns="0" insertRows="0" insertHyperlinks="0" deleteColumns="0" deleteRows="0" sort="0" autoFilter="0" pivotTables="0"/>
  <mergeCells count="34">
    <mergeCell ref="A38:B38"/>
    <mergeCell ref="A35:B35"/>
    <mergeCell ref="A36:B36"/>
    <mergeCell ref="A37:B37"/>
    <mergeCell ref="A34:B34"/>
    <mergeCell ref="A29:B29"/>
    <mergeCell ref="A30:B30"/>
    <mergeCell ref="A31:B31"/>
    <mergeCell ref="A32:B32"/>
    <mergeCell ref="A17:B17"/>
    <mergeCell ref="A18:B18"/>
    <mergeCell ref="A25:B25"/>
    <mergeCell ref="A26:B26"/>
    <mergeCell ref="A27:B27"/>
    <mergeCell ref="A21:B21"/>
    <mergeCell ref="A23:B23"/>
    <mergeCell ref="A24:B24"/>
    <mergeCell ref="A22:B22"/>
    <mergeCell ref="A33:B33"/>
    <mergeCell ref="A19:B19"/>
    <mergeCell ref="A20:B20"/>
    <mergeCell ref="A16:B16"/>
    <mergeCell ref="A2:A5"/>
    <mergeCell ref="B2:H2"/>
    <mergeCell ref="B3:H3"/>
    <mergeCell ref="B4:H5"/>
    <mergeCell ref="A9:B9"/>
    <mergeCell ref="A10:B10"/>
    <mergeCell ref="A11:B11"/>
    <mergeCell ref="A12:B12"/>
    <mergeCell ref="A13:B13"/>
    <mergeCell ref="A14:B14"/>
    <mergeCell ref="A15:B15"/>
    <mergeCell ref="A28:B28"/>
  </mergeCells>
  <conditionalFormatting sqref="D39:D1048576 F39:F1048576 H39:H1048576 E10:E38 G10:G38 I10:I38">
    <cfRule type="cellIs" dxfId="1225" priority="4" operator="between">
      <formula>0.51</formula>
      <formula>0.69</formula>
    </cfRule>
    <cfRule type="cellIs" dxfId="1224" priority="5" operator="lessThan">
      <formula>0.5</formula>
    </cfRule>
    <cfRule type="cellIs" dxfId="1223" priority="6" operator="greaterThan">
      <formula>0.7</formula>
    </cfRule>
  </conditionalFormatting>
  <conditionalFormatting sqref="E4:E5 G4:G5">
    <cfRule type="cellIs" dxfId="1222" priority="1" operator="between">
      <formula>0.51</formula>
      <formula>0.69</formula>
    </cfRule>
    <cfRule type="cellIs" dxfId="1221" priority="2" operator="lessThan">
      <formula>0.5</formula>
    </cfRule>
    <cfRule type="cellIs" dxfId="1220" priority="3" operator="greaterThan">
      <formula>0.7</formula>
    </cfRule>
  </conditionalFormatting>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482B"/>
  </sheetPr>
  <dimension ref="A1:EE828"/>
  <sheetViews>
    <sheetView showGridLines="0" zoomScale="70" zoomScaleNormal="70" workbookViewId="0">
      <pane ySplit="7" topLeftCell="A8" activePane="bottomLeft" state="frozen"/>
      <selection pane="bottomLeft" activeCell="A25" sqref="A25:XFD828"/>
    </sheetView>
  </sheetViews>
  <sheetFormatPr baseColWidth="10" defaultColWidth="0" defaultRowHeight="0" customHeight="1" zeroHeight="1" x14ac:dyDescent="0.25"/>
  <cols>
    <col min="1" max="1" width="11.42578125" style="40" customWidth="1"/>
    <col min="2" max="2" width="45.7109375" style="40" customWidth="1"/>
    <col min="3" max="3" width="17.28515625" style="40" customWidth="1"/>
    <col min="4" max="4" width="14.7109375" style="40" customWidth="1"/>
    <col min="5" max="5" width="42.85546875" style="40" customWidth="1"/>
    <col min="6" max="6" width="21.140625" style="1" hidden="1" customWidth="1"/>
    <col min="7" max="7" width="19.85546875" style="40" hidden="1" customWidth="1"/>
    <col min="8" max="8" width="19" style="40" hidden="1" customWidth="1"/>
    <col min="9" max="9" width="20.85546875" style="218" hidden="1" customWidth="1"/>
    <col min="10" max="10" width="20.42578125" style="218" hidden="1" customWidth="1"/>
    <col min="11" max="11" width="18.28515625" style="40" hidden="1" customWidth="1"/>
    <col min="12" max="12" width="15.140625" style="40" hidden="1" customWidth="1"/>
    <col min="13" max="13" width="15" style="40" hidden="1" customWidth="1"/>
    <col min="14" max="14" width="22.28515625" style="40" customWidth="1"/>
    <col min="15" max="15" width="29.28515625" style="40" customWidth="1"/>
    <col min="16" max="16" width="15.7109375" style="40" customWidth="1"/>
    <col min="17" max="17" width="11.42578125" style="40" customWidth="1"/>
    <col min="18" max="18" width="15.42578125" style="40" customWidth="1"/>
    <col min="19" max="19" width="18.7109375" style="40" customWidth="1"/>
    <col min="20" max="20" width="11.5703125" style="3" bestFit="1" customWidth="1"/>
    <col min="21" max="21" width="11.42578125" style="40" customWidth="1"/>
    <col min="22" max="22" width="16.7109375" style="35" bestFit="1" customWidth="1"/>
    <col min="23" max="23" width="19.140625" style="40" bestFit="1" customWidth="1"/>
    <col min="24" max="24" width="11.42578125" style="40" customWidth="1"/>
    <col min="25" max="25" width="14.5703125" style="35" customWidth="1"/>
    <col min="26" max="26" width="19" style="40" bestFit="1" customWidth="1"/>
    <col min="27" max="131" width="11.5703125" style="39" hidden="1" customWidth="1"/>
    <col min="132" max="135" width="11.5703125" style="40" hidden="1" customWidth="1"/>
    <col min="136" max="16384" width="11.42578125" style="40" hidden="1"/>
  </cols>
  <sheetData>
    <row r="1" spans="1:131" ht="15" hidden="1" x14ac:dyDescent="0.25">
      <c r="A1" s="24"/>
      <c r="B1" s="25"/>
      <c r="C1" s="25"/>
      <c r="D1" s="26"/>
      <c r="E1" s="26"/>
      <c r="F1" s="27"/>
      <c r="G1" s="28"/>
      <c r="H1" s="28"/>
      <c r="I1" s="28"/>
      <c r="J1" s="28"/>
      <c r="K1" s="28"/>
      <c r="L1" s="28"/>
      <c r="M1" s="29"/>
      <c r="N1" s="24"/>
      <c r="O1" s="24"/>
      <c r="P1" s="24"/>
      <c r="Q1" s="24"/>
      <c r="R1" s="24"/>
      <c r="S1" s="24"/>
      <c r="T1" s="24"/>
      <c r="U1" s="24"/>
      <c r="V1" s="36"/>
      <c r="W1" s="24"/>
      <c r="X1" s="24"/>
      <c r="Y1" s="36"/>
    </row>
    <row r="2" spans="1:131" ht="15" hidden="1" x14ac:dyDescent="0.25">
      <c r="A2" s="386"/>
      <c r="B2" s="387"/>
      <c r="C2" s="387"/>
      <c r="D2" s="387"/>
      <c r="E2" s="387"/>
      <c r="F2" s="387"/>
      <c r="G2" s="387"/>
      <c r="H2" s="387"/>
      <c r="I2" s="387"/>
      <c r="J2" s="387"/>
      <c r="K2" s="387"/>
      <c r="L2" s="387"/>
      <c r="M2" s="387"/>
      <c r="N2" s="387"/>
      <c r="O2" s="387"/>
      <c r="P2" s="387"/>
      <c r="Q2" s="387"/>
      <c r="R2" s="387"/>
      <c r="S2" s="387"/>
      <c r="T2" s="387"/>
      <c r="U2" s="387"/>
      <c r="V2" s="387"/>
      <c r="W2" s="387"/>
      <c r="X2" s="387"/>
      <c r="Y2" s="390" t="s">
        <v>86</v>
      </c>
      <c r="Z2" s="390"/>
    </row>
    <row r="3" spans="1:131" ht="15" hidden="1" customHeight="1" x14ac:dyDescent="0.25">
      <c r="A3" s="386"/>
      <c r="B3" s="391"/>
      <c r="C3" s="391"/>
      <c r="D3" s="391"/>
      <c r="E3" s="391"/>
      <c r="F3" s="391"/>
      <c r="G3" s="391"/>
      <c r="H3" s="391"/>
      <c r="I3" s="391"/>
      <c r="J3" s="391"/>
      <c r="K3" s="391"/>
      <c r="L3" s="391"/>
      <c r="M3" s="391"/>
      <c r="N3" s="391"/>
      <c r="O3" s="391"/>
      <c r="P3" s="391"/>
      <c r="Q3" s="391"/>
      <c r="R3" s="391"/>
      <c r="S3" s="391"/>
      <c r="T3" s="391"/>
      <c r="U3" s="391"/>
      <c r="V3" s="391"/>
      <c r="W3" s="391"/>
      <c r="X3" s="391"/>
      <c r="Y3" s="390" t="s">
        <v>88</v>
      </c>
      <c r="Z3" s="390"/>
    </row>
    <row r="4" spans="1:131" ht="15" hidden="1" customHeight="1" x14ac:dyDescent="0.25">
      <c r="A4" s="386"/>
      <c r="B4" s="391"/>
      <c r="C4" s="391"/>
      <c r="D4" s="391"/>
      <c r="E4" s="391"/>
      <c r="F4" s="391"/>
      <c r="G4" s="391"/>
      <c r="H4" s="391"/>
      <c r="I4" s="391"/>
      <c r="J4" s="391"/>
      <c r="K4" s="391"/>
      <c r="L4" s="391"/>
      <c r="M4" s="391"/>
      <c r="N4" s="391"/>
      <c r="O4" s="391"/>
      <c r="P4" s="391"/>
      <c r="Q4" s="391"/>
      <c r="R4" s="391"/>
      <c r="S4" s="391"/>
      <c r="T4" s="391"/>
      <c r="U4" s="391"/>
      <c r="V4" s="391"/>
      <c r="W4" s="391"/>
      <c r="X4" s="391"/>
      <c r="Y4" s="390" t="s">
        <v>90</v>
      </c>
      <c r="Z4" s="390"/>
    </row>
    <row r="5" spans="1:131" ht="15" hidden="1" x14ac:dyDescent="0.25">
      <c r="A5" s="386"/>
      <c r="B5" s="391"/>
      <c r="C5" s="391"/>
      <c r="D5" s="391"/>
      <c r="E5" s="391"/>
      <c r="F5" s="391"/>
      <c r="G5" s="391"/>
      <c r="H5" s="391"/>
      <c r="I5" s="391"/>
      <c r="J5" s="391"/>
      <c r="K5" s="391"/>
      <c r="L5" s="391"/>
      <c r="M5" s="391"/>
      <c r="N5" s="391"/>
      <c r="O5" s="391"/>
      <c r="P5" s="391"/>
      <c r="Q5" s="391"/>
      <c r="R5" s="391"/>
      <c r="S5" s="391"/>
      <c r="T5" s="391"/>
      <c r="U5" s="391"/>
      <c r="V5" s="391"/>
      <c r="W5" s="391"/>
      <c r="X5" s="391"/>
      <c r="Y5" s="390" t="s">
        <v>91</v>
      </c>
      <c r="Z5" s="390"/>
    </row>
    <row r="6" spans="1:131" ht="15" hidden="1" x14ac:dyDescent="0.25">
      <c r="A6" s="24"/>
      <c r="B6" s="24"/>
      <c r="C6" s="24"/>
      <c r="D6" s="24"/>
      <c r="E6" s="24"/>
      <c r="F6" s="24"/>
      <c r="G6" s="24"/>
      <c r="H6" s="24"/>
      <c r="I6" s="24"/>
      <c r="J6" s="24"/>
      <c r="K6" s="24"/>
      <c r="L6" s="24"/>
      <c r="M6" s="24"/>
      <c r="N6" s="24"/>
      <c r="O6" s="24"/>
      <c r="P6" s="24"/>
      <c r="Q6" s="24"/>
      <c r="R6" s="24"/>
      <c r="S6" s="24"/>
      <c r="T6" s="24"/>
      <c r="U6" s="24"/>
      <c r="V6" s="36"/>
      <c r="W6" s="24"/>
      <c r="X6" s="24"/>
      <c r="Y6" s="36"/>
    </row>
    <row r="7" spans="1:131" s="34" customFormat="1" ht="63.75" x14ac:dyDescent="0.25">
      <c r="A7" s="41" t="s">
        <v>0</v>
      </c>
      <c r="B7" s="41" t="s">
        <v>1</v>
      </c>
      <c r="C7" s="41" t="s">
        <v>2</v>
      </c>
      <c r="D7" s="41" t="s">
        <v>103</v>
      </c>
      <c r="E7" s="41" t="s">
        <v>30</v>
      </c>
      <c r="F7" s="41" t="s">
        <v>96</v>
      </c>
      <c r="G7" s="41" t="s">
        <v>97</v>
      </c>
      <c r="H7" s="41" t="s">
        <v>882</v>
      </c>
      <c r="I7" s="41" t="s">
        <v>1151</v>
      </c>
      <c r="J7" s="41" t="s">
        <v>1152</v>
      </c>
      <c r="K7" s="41" t="s">
        <v>1154</v>
      </c>
      <c r="L7" s="41" t="s">
        <v>98</v>
      </c>
      <c r="M7" s="41" t="s">
        <v>99</v>
      </c>
      <c r="N7" s="41" t="s">
        <v>3</v>
      </c>
      <c r="O7" s="41" t="s">
        <v>4</v>
      </c>
      <c r="P7" s="41" t="s">
        <v>28</v>
      </c>
      <c r="Q7" s="41" t="s">
        <v>21</v>
      </c>
      <c r="R7" s="41" t="s">
        <v>65</v>
      </c>
      <c r="S7" s="41" t="s">
        <v>31</v>
      </c>
      <c r="T7" s="32" t="s">
        <v>62</v>
      </c>
      <c r="U7" s="41" t="s">
        <v>22</v>
      </c>
      <c r="V7" s="37" t="s">
        <v>23</v>
      </c>
      <c r="W7" s="41" t="s">
        <v>24</v>
      </c>
      <c r="X7" s="41" t="s">
        <v>25</v>
      </c>
      <c r="Y7" s="37" t="s">
        <v>26</v>
      </c>
      <c r="Z7" s="41" t="s">
        <v>27</v>
      </c>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row>
    <row r="8" spans="1:131" s="51" customFormat="1" ht="76.5" customHeight="1" x14ac:dyDescent="0.25">
      <c r="A8" s="69" t="s">
        <v>121</v>
      </c>
      <c r="B8" s="331" t="s">
        <v>122</v>
      </c>
      <c r="C8" s="70" t="s">
        <v>73</v>
      </c>
      <c r="D8" s="44" t="s">
        <v>773</v>
      </c>
      <c r="E8" s="8" t="s">
        <v>123</v>
      </c>
      <c r="F8" s="335">
        <f>644135302-169029529</f>
        <v>475105773</v>
      </c>
      <c r="G8" s="67">
        <v>0</v>
      </c>
      <c r="H8" s="67">
        <v>0</v>
      </c>
      <c r="I8" s="336">
        <v>1107404663</v>
      </c>
      <c r="J8" s="255"/>
      <c r="K8" s="45"/>
      <c r="L8" s="44"/>
      <c r="M8" s="44"/>
      <c r="N8" s="66">
        <f>+F8+G8+H8+I8+J8+K8+L8-M8</f>
        <v>1582510436</v>
      </c>
      <c r="O8" s="343">
        <f>475105773+1107404663</f>
        <v>1582510436</v>
      </c>
      <c r="P8" s="44"/>
      <c r="Q8" s="44"/>
      <c r="R8" s="44"/>
      <c r="S8" s="44"/>
      <c r="T8" s="46"/>
      <c r="U8" s="44"/>
      <c r="V8" s="80"/>
      <c r="W8" s="44"/>
      <c r="X8" s="44"/>
      <c r="Y8" s="80"/>
      <c r="Z8" s="44"/>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row>
    <row r="9" spans="1:131" s="109" customFormat="1" ht="15" x14ac:dyDescent="0.25">
      <c r="A9" s="93"/>
      <c r="B9" s="93"/>
      <c r="C9" s="93"/>
      <c r="D9" s="93"/>
      <c r="E9" s="106"/>
      <c r="F9" s="102"/>
      <c r="G9" s="102"/>
      <c r="H9" s="93"/>
      <c r="I9" s="94"/>
      <c r="J9" s="94"/>
      <c r="K9" s="94"/>
      <c r="L9" s="93"/>
      <c r="M9" s="93"/>
      <c r="N9" s="103">
        <f>SUM(N8)</f>
        <v>1582510436</v>
      </c>
      <c r="O9" s="102"/>
      <c r="P9" s="107"/>
      <c r="Q9" s="87"/>
      <c r="R9" s="96"/>
      <c r="S9" s="105">
        <f>SUM(S8)</f>
        <v>0</v>
      </c>
      <c r="T9" s="90"/>
      <c r="U9" s="87"/>
      <c r="V9" s="96"/>
      <c r="W9" s="105">
        <f>SUM(W8)</f>
        <v>0</v>
      </c>
      <c r="X9" s="87"/>
      <c r="Y9" s="96"/>
      <c r="Z9" s="105">
        <f>SUM(Z8)</f>
        <v>0</v>
      </c>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row>
    <row r="10" spans="1:131" s="51" customFormat="1" ht="76.5" customHeight="1" x14ac:dyDescent="0.25">
      <c r="A10" s="139" t="s">
        <v>961</v>
      </c>
      <c r="B10" s="332" t="s">
        <v>883</v>
      </c>
      <c r="C10" s="70" t="s">
        <v>73</v>
      </c>
      <c r="D10" s="135" t="s">
        <v>884</v>
      </c>
      <c r="E10" s="134" t="s">
        <v>166</v>
      </c>
      <c r="F10" s="136">
        <v>0</v>
      </c>
      <c r="G10" s="136">
        <v>0</v>
      </c>
      <c r="H10" s="334">
        <v>177387141</v>
      </c>
      <c r="I10" s="256"/>
      <c r="J10" s="256"/>
      <c r="K10" s="86"/>
      <c r="L10" s="135"/>
      <c r="M10" s="135"/>
      <c r="N10" s="66">
        <f>+F10+G10+H10+I10+J10+K10+L10-M10</f>
        <v>177387141</v>
      </c>
      <c r="O10" s="344">
        <v>177387141</v>
      </c>
      <c r="P10" s="81" t="s">
        <v>1418</v>
      </c>
      <c r="Q10" s="268" t="s">
        <v>1419</v>
      </c>
      <c r="R10" s="277" t="s">
        <v>1420</v>
      </c>
      <c r="S10" s="167">
        <v>154682175</v>
      </c>
      <c r="T10" s="46"/>
      <c r="U10" s="302">
        <v>582</v>
      </c>
      <c r="V10" s="80">
        <v>44685</v>
      </c>
      <c r="W10" s="167">
        <v>154682175</v>
      </c>
      <c r="X10" s="44"/>
      <c r="Y10" s="80"/>
      <c r="Z10" s="44"/>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row>
    <row r="11" spans="1:131" s="109" customFormat="1" ht="15" x14ac:dyDescent="0.25">
      <c r="A11" s="93"/>
      <c r="B11" s="93"/>
      <c r="C11" s="93"/>
      <c r="D11" s="93"/>
      <c r="E11" s="106"/>
      <c r="F11" s="102"/>
      <c r="G11" s="102"/>
      <c r="H11" s="93"/>
      <c r="I11" s="94"/>
      <c r="J11" s="94"/>
      <c r="K11" s="94"/>
      <c r="L11" s="93"/>
      <c r="M11" s="93"/>
      <c r="N11" s="103">
        <f>SUM(N10)</f>
        <v>177387141</v>
      </c>
      <c r="O11" s="102"/>
      <c r="P11" s="107"/>
      <c r="Q11" s="87"/>
      <c r="R11" s="96"/>
      <c r="S11" s="105">
        <f>SUM(S10)</f>
        <v>154682175</v>
      </c>
      <c r="T11" s="90"/>
      <c r="U11" s="87"/>
      <c r="V11" s="96"/>
      <c r="W11" s="105">
        <f>SUM(W10)</f>
        <v>154682175</v>
      </c>
      <c r="X11" s="87"/>
      <c r="Y11" s="96"/>
      <c r="Z11" s="105">
        <f>SUM(Z10)</f>
        <v>0</v>
      </c>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row>
    <row r="12" spans="1:131" s="51" customFormat="1" ht="76.5" customHeight="1" x14ac:dyDescent="0.25">
      <c r="A12" s="139" t="s">
        <v>1107</v>
      </c>
      <c r="B12" s="232" t="s">
        <v>1108</v>
      </c>
      <c r="C12" s="231" t="s">
        <v>1109</v>
      </c>
      <c r="D12" s="217" t="s">
        <v>1188</v>
      </c>
      <c r="E12" s="8" t="s">
        <v>123</v>
      </c>
      <c r="F12" s="192"/>
      <c r="G12" s="192"/>
      <c r="H12" s="192"/>
      <c r="I12" s="333">
        <v>25026020</v>
      </c>
      <c r="J12" s="333">
        <v>144002187</v>
      </c>
      <c r="K12" s="86"/>
      <c r="L12" s="197"/>
      <c r="M12" s="197"/>
      <c r="N12" s="66">
        <f>+F12+G12+H12+I12+J12+K12+L12-M12</f>
        <v>169028207</v>
      </c>
      <c r="O12" s="344">
        <v>169028207</v>
      </c>
      <c r="P12" s="201"/>
      <c r="Q12" s="201"/>
      <c r="R12" s="201"/>
      <c r="S12" s="201"/>
      <c r="T12" s="46"/>
      <c r="U12" s="201"/>
      <c r="V12" s="80"/>
      <c r="W12" s="201"/>
      <c r="X12" s="201"/>
      <c r="Y12" s="80"/>
      <c r="Z12" s="201"/>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row>
    <row r="13" spans="1:131" s="109" customFormat="1" ht="15" x14ac:dyDescent="0.25">
      <c r="A13" s="93"/>
      <c r="B13" s="93"/>
      <c r="C13" s="93"/>
      <c r="D13" s="93"/>
      <c r="E13" s="106"/>
      <c r="F13" s="102"/>
      <c r="G13" s="102"/>
      <c r="H13" s="93"/>
      <c r="I13" s="94"/>
      <c r="J13" s="94"/>
      <c r="K13" s="94"/>
      <c r="L13" s="93"/>
      <c r="M13" s="93"/>
      <c r="N13" s="103">
        <f>SUM(N12)</f>
        <v>169028207</v>
      </c>
      <c r="O13" s="102"/>
      <c r="P13" s="107"/>
      <c r="Q13" s="87"/>
      <c r="R13" s="96"/>
      <c r="S13" s="105">
        <f>SUM(S12)</f>
        <v>0</v>
      </c>
      <c r="T13" s="90"/>
      <c r="U13" s="87"/>
      <c r="V13" s="96"/>
      <c r="W13" s="105">
        <f>SUM(W12)</f>
        <v>0</v>
      </c>
      <c r="X13" s="87"/>
      <c r="Y13" s="96"/>
      <c r="Z13" s="105">
        <f>SUM(Z12)</f>
        <v>0</v>
      </c>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row>
    <row r="14" spans="1:131" s="51" customFormat="1" ht="121.5" x14ac:dyDescent="0.25">
      <c r="A14" s="139" t="s">
        <v>1111</v>
      </c>
      <c r="B14" s="331" t="s">
        <v>1110</v>
      </c>
      <c r="C14" s="70" t="s">
        <v>73</v>
      </c>
      <c r="D14" s="201" t="s">
        <v>773</v>
      </c>
      <c r="E14" s="8" t="s">
        <v>123</v>
      </c>
      <c r="F14" s="334">
        <v>169029529</v>
      </c>
      <c r="G14" s="192"/>
      <c r="H14" s="192"/>
      <c r="I14" s="256"/>
      <c r="J14" s="256"/>
      <c r="K14" s="86"/>
      <c r="L14" s="197"/>
      <c r="M14" s="197"/>
      <c r="N14" s="66">
        <f>+F14+G14+H14+I14+J14+K14+L14-M14</f>
        <v>169029529</v>
      </c>
      <c r="O14" s="344">
        <v>169029529</v>
      </c>
      <c r="P14" s="81" t="s">
        <v>1540</v>
      </c>
      <c r="Q14" s="268" t="s">
        <v>1541</v>
      </c>
      <c r="R14" s="277" t="s">
        <v>1542</v>
      </c>
      <c r="S14" s="167">
        <v>169029529</v>
      </c>
      <c r="T14" s="46"/>
      <c r="U14" s="201">
        <v>525</v>
      </c>
      <c r="V14" s="80">
        <v>44673</v>
      </c>
      <c r="W14" s="167">
        <v>169029529</v>
      </c>
      <c r="X14" s="201">
        <v>2337</v>
      </c>
      <c r="Y14" s="80">
        <v>44677</v>
      </c>
      <c r="Z14" s="317">
        <v>169029419</v>
      </c>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row>
    <row r="15" spans="1:131" s="109" customFormat="1" ht="15" x14ac:dyDescent="0.25">
      <c r="A15" s="93"/>
      <c r="B15" s="93"/>
      <c r="C15" s="93"/>
      <c r="D15" s="93"/>
      <c r="E15" s="106"/>
      <c r="F15" s="102"/>
      <c r="G15" s="102"/>
      <c r="H15" s="93"/>
      <c r="I15" s="94"/>
      <c r="J15" s="94"/>
      <c r="K15" s="94"/>
      <c r="L15" s="93"/>
      <c r="M15" s="93"/>
      <c r="N15" s="103">
        <f>SUM(N14)</f>
        <v>169029529</v>
      </c>
      <c r="O15" s="102"/>
      <c r="P15" s="107"/>
      <c r="Q15" s="87"/>
      <c r="R15" s="96"/>
      <c r="S15" s="105">
        <f>SUM(S14)</f>
        <v>169029529</v>
      </c>
      <c r="T15" s="90"/>
      <c r="U15" s="87"/>
      <c r="V15" s="96"/>
      <c r="W15" s="105">
        <f>SUM(W14)</f>
        <v>169029529</v>
      </c>
      <c r="X15" s="87"/>
      <c r="Y15" s="96"/>
      <c r="Z15" s="105">
        <f>SUM(Z14)</f>
        <v>169029419</v>
      </c>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row>
    <row r="16" spans="1:131" s="51" customFormat="1" ht="76.5" customHeight="1" x14ac:dyDescent="0.25">
      <c r="A16" s="362" t="s">
        <v>1112</v>
      </c>
      <c r="B16" s="393" t="s">
        <v>1113</v>
      </c>
      <c r="C16" s="368" t="s">
        <v>73</v>
      </c>
      <c r="D16" s="197" t="s">
        <v>1191</v>
      </c>
      <c r="E16" s="200" t="s">
        <v>116</v>
      </c>
      <c r="F16" s="192"/>
      <c r="G16" s="192"/>
      <c r="H16" s="192"/>
      <c r="I16" s="256"/>
      <c r="J16" s="333">
        <v>30000000</v>
      </c>
      <c r="K16" s="86"/>
      <c r="L16" s="197"/>
      <c r="M16" s="197"/>
      <c r="N16" s="193">
        <f t="shared" ref="N16:N17" si="0">+F16+G16+H16+I16+J16+K16+L16-M16</f>
        <v>30000000</v>
      </c>
      <c r="O16" s="366">
        <v>999637002</v>
      </c>
      <c r="P16" s="201"/>
      <c r="Q16" s="201"/>
      <c r="R16" s="201"/>
      <c r="S16" s="201"/>
      <c r="T16" s="46"/>
      <c r="U16" s="201"/>
      <c r="V16" s="80"/>
      <c r="W16" s="201"/>
      <c r="X16" s="201"/>
      <c r="Y16" s="80"/>
      <c r="Z16" s="201"/>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row>
    <row r="17" spans="1:131" s="51" customFormat="1" ht="76.5" customHeight="1" x14ac:dyDescent="0.25">
      <c r="A17" s="363"/>
      <c r="B17" s="395"/>
      <c r="C17" s="369"/>
      <c r="D17" s="212" t="s">
        <v>1190</v>
      </c>
      <c r="E17" s="206" t="s">
        <v>246</v>
      </c>
      <c r="F17" s="215"/>
      <c r="G17" s="215"/>
      <c r="H17" s="215"/>
      <c r="I17" s="256"/>
      <c r="J17" s="333">
        <v>969637002</v>
      </c>
      <c r="K17" s="86"/>
      <c r="L17" s="212"/>
      <c r="M17" s="212"/>
      <c r="N17" s="216">
        <f t="shared" si="0"/>
        <v>969637002</v>
      </c>
      <c r="O17" s="367"/>
      <c r="P17" s="217"/>
      <c r="Q17" s="217"/>
      <c r="R17" s="217"/>
      <c r="S17" s="217"/>
      <c r="T17" s="46"/>
      <c r="U17" s="217"/>
      <c r="V17" s="80"/>
      <c r="W17" s="217"/>
      <c r="X17" s="217"/>
      <c r="Y17" s="80"/>
      <c r="Z17" s="217"/>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row>
    <row r="18" spans="1:131" s="109" customFormat="1" ht="15" x14ac:dyDescent="0.25">
      <c r="A18" s="93"/>
      <c r="B18" s="93"/>
      <c r="C18" s="93"/>
      <c r="D18" s="93"/>
      <c r="E18" s="106"/>
      <c r="F18" s="102"/>
      <c r="G18" s="102"/>
      <c r="H18" s="93"/>
      <c r="I18" s="94"/>
      <c r="J18" s="94"/>
      <c r="K18" s="94"/>
      <c r="L18" s="93"/>
      <c r="M18" s="93"/>
      <c r="N18" s="103">
        <f>SUM(N16:N17)</f>
        <v>999637002</v>
      </c>
      <c r="O18" s="102"/>
      <c r="P18" s="107"/>
      <c r="Q18" s="87"/>
      <c r="R18" s="96"/>
      <c r="S18" s="105">
        <f>SUM(S16:S17)</f>
        <v>0</v>
      </c>
      <c r="T18" s="90"/>
      <c r="U18" s="87"/>
      <c r="V18" s="96"/>
      <c r="W18" s="105">
        <f>SUM(W16:W17)</f>
        <v>0</v>
      </c>
      <c r="X18" s="87"/>
      <c r="Y18" s="96"/>
      <c r="Z18" s="105">
        <f>SUM(Z16:Z17)</f>
        <v>0</v>
      </c>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8"/>
      <c r="DJ18" s="108"/>
      <c r="DK18" s="108"/>
      <c r="DL18" s="108"/>
      <c r="DM18" s="108"/>
      <c r="DN18" s="108"/>
      <c r="DO18" s="108"/>
      <c r="DP18" s="108"/>
      <c r="DQ18" s="108"/>
      <c r="DR18" s="108"/>
      <c r="DS18" s="108"/>
      <c r="DT18" s="108"/>
      <c r="DU18" s="108"/>
      <c r="DV18" s="108"/>
      <c r="DW18" s="108"/>
      <c r="DX18" s="108"/>
      <c r="DY18" s="108"/>
      <c r="DZ18" s="108"/>
      <c r="EA18" s="108"/>
    </row>
    <row r="19" spans="1:131" s="51" customFormat="1" ht="76.5" customHeight="1" x14ac:dyDescent="0.25">
      <c r="A19" s="139" t="s">
        <v>1114</v>
      </c>
      <c r="B19" s="332" t="s">
        <v>1115</v>
      </c>
      <c r="C19" s="70" t="s">
        <v>73</v>
      </c>
      <c r="D19" s="217" t="s">
        <v>773</v>
      </c>
      <c r="E19" s="8" t="s">
        <v>123</v>
      </c>
      <c r="F19" s="192"/>
      <c r="G19" s="192"/>
      <c r="H19" s="192"/>
      <c r="I19" s="333">
        <v>768576314</v>
      </c>
      <c r="J19" s="256"/>
      <c r="K19" s="333">
        <v>396423686</v>
      </c>
      <c r="L19" s="197"/>
      <c r="M19" s="197"/>
      <c r="N19" s="193">
        <f>+F19+G19+H19+I19+J19+K19+L19-M19</f>
        <v>1165000000</v>
      </c>
      <c r="O19" s="344">
        <v>1165000000</v>
      </c>
      <c r="P19" s="201"/>
      <c r="Q19" s="201"/>
      <c r="R19" s="201"/>
      <c r="S19" s="201"/>
      <c r="T19" s="46"/>
      <c r="U19" s="201"/>
      <c r="V19" s="80"/>
      <c r="W19" s="201"/>
      <c r="X19" s="201"/>
      <c r="Y19" s="80"/>
      <c r="Z19" s="201"/>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row>
    <row r="20" spans="1:131" s="109" customFormat="1" ht="15" x14ac:dyDescent="0.25">
      <c r="A20" s="93"/>
      <c r="B20" s="93"/>
      <c r="C20" s="93"/>
      <c r="D20" s="93"/>
      <c r="E20" s="106"/>
      <c r="F20" s="102"/>
      <c r="G20" s="102"/>
      <c r="H20" s="93"/>
      <c r="I20" s="94"/>
      <c r="J20" s="94"/>
      <c r="K20" s="94"/>
      <c r="L20" s="93"/>
      <c r="M20" s="93"/>
      <c r="N20" s="103">
        <f>SUM(N19)</f>
        <v>1165000000</v>
      </c>
      <c r="O20" s="102"/>
      <c r="P20" s="107"/>
      <c r="Q20" s="87"/>
      <c r="R20" s="96"/>
      <c r="S20" s="105">
        <f>+S19</f>
        <v>0</v>
      </c>
      <c r="T20" s="90"/>
      <c r="U20" s="87"/>
      <c r="V20" s="96"/>
      <c r="W20" s="105">
        <f>+W19</f>
        <v>0</v>
      </c>
      <c r="X20" s="87"/>
      <c r="Y20" s="96"/>
      <c r="Z20" s="105">
        <f>+Z19</f>
        <v>0</v>
      </c>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8"/>
      <c r="DE20" s="108"/>
      <c r="DF20" s="108"/>
      <c r="DG20" s="108"/>
      <c r="DH20" s="108"/>
      <c r="DI20" s="108"/>
      <c r="DJ20" s="108"/>
      <c r="DK20" s="108"/>
      <c r="DL20" s="108"/>
      <c r="DM20" s="108"/>
      <c r="DN20" s="108"/>
      <c r="DO20" s="108"/>
      <c r="DP20" s="108"/>
      <c r="DQ20" s="108"/>
      <c r="DR20" s="108"/>
      <c r="DS20" s="108"/>
      <c r="DT20" s="108"/>
      <c r="DU20" s="108"/>
      <c r="DV20" s="108"/>
      <c r="DW20" s="108"/>
      <c r="DX20" s="108"/>
      <c r="DY20" s="108"/>
      <c r="DZ20" s="108"/>
      <c r="EA20" s="108"/>
    </row>
    <row r="21" spans="1:131" s="51" customFormat="1" ht="94.5" customHeight="1" x14ac:dyDescent="0.25">
      <c r="A21" s="362" t="s">
        <v>1116</v>
      </c>
      <c r="B21" s="370" t="s">
        <v>1117</v>
      </c>
      <c r="C21" s="368" t="s">
        <v>73</v>
      </c>
      <c r="D21" s="197" t="s">
        <v>1189</v>
      </c>
      <c r="E21" s="200" t="s">
        <v>1187</v>
      </c>
      <c r="F21" s="192"/>
      <c r="G21" s="192"/>
      <c r="H21" s="192"/>
      <c r="I21" s="333">
        <v>451143199</v>
      </c>
      <c r="J21" s="256"/>
      <c r="K21" s="333">
        <v>145387141</v>
      </c>
      <c r="L21" s="197"/>
      <c r="M21" s="197"/>
      <c r="N21" s="193">
        <f t="shared" ref="N21:N22" si="1">+F21+G21+H21+I21+J21+K21+L21-M21</f>
        <v>596530340</v>
      </c>
      <c r="O21" s="366">
        <v>628530340</v>
      </c>
      <c r="P21" s="201"/>
      <c r="Q21" s="201"/>
      <c r="R21" s="201"/>
      <c r="S21" s="201"/>
      <c r="T21" s="46"/>
      <c r="U21" s="201"/>
      <c r="V21" s="80"/>
      <c r="W21" s="201"/>
      <c r="X21" s="201"/>
      <c r="Y21" s="80"/>
      <c r="Z21" s="201"/>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row>
    <row r="22" spans="1:131" s="51" customFormat="1" ht="40.5" x14ac:dyDescent="0.25">
      <c r="A22" s="363"/>
      <c r="B22" s="371"/>
      <c r="C22" s="369"/>
      <c r="D22" s="212" t="s">
        <v>884</v>
      </c>
      <c r="E22" s="206" t="s">
        <v>166</v>
      </c>
      <c r="F22" s="215"/>
      <c r="G22" s="215"/>
      <c r="H22" s="215"/>
      <c r="I22" s="256"/>
      <c r="J22" s="256"/>
      <c r="K22" s="333">
        <v>32000000</v>
      </c>
      <c r="L22" s="212"/>
      <c r="M22" s="212"/>
      <c r="N22" s="216">
        <f t="shared" si="1"/>
        <v>32000000</v>
      </c>
      <c r="O22" s="367"/>
      <c r="P22" s="217"/>
      <c r="Q22" s="217"/>
      <c r="R22" s="217"/>
      <c r="S22" s="217"/>
      <c r="T22" s="46"/>
      <c r="U22" s="217"/>
      <c r="V22" s="80"/>
      <c r="W22" s="217"/>
      <c r="X22" s="217"/>
      <c r="Y22" s="80"/>
      <c r="Z22" s="217"/>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row>
    <row r="23" spans="1:131" s="109" customFormat="1" ht="15.75" thickBot="1" x14ac:dyDescent="0.3">
      <c r="A23" s="93"/>
      <c r="B23" s="93"/>
      <c r="C23" s="93"/>
      <c r="D23" s="93"/>
      <c r="E23" s="106"/>
      <c r="F23" s="102"/>
      <c r="G23" s="102"/>
      <c r="H23" s="93"/>
      <c r="I23" s="94"/>
      <c r="J23" s="94"/>
      <c r="K23" s="94"/>
      <c r="L23" s="93"/>
      <c r="M23" s="93"/>
      <c r="N23" s="103">
        <f>SUM(N21:N22)</f>
        <v>628530340</v>
      </c>
      <c r="O23" s="102"/>
      <c r="P23" s="107"/>
      <c r="Q23" s="87"/>
      <c r="R23" s="96"/>
      <c r="S23" s="105">
        <f>SUM(S21:S22)</f>
        <v>0</v>
      </c>
      <c r="T23" s="90"/>
      <c r="U23" s="87"/>
      <c r="V23" s="96"/>
      <c r="W23" s="105">
        <f>SUM(W21:W22)</f>
        <v>0</v>
      </c>
      <c r="X23" s="87"/>
      <c r="Y23" s="96"/>
      <c r="Z23" s="105">
        <f>SUM(Z21:Z22)</f>
        <v>0</v>
      </c>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c r="DP23" s="108"/>
      <c r="DQ23" s="108"/>
      <c r="DR23" s="108"/>
      <c r="DS23" s="108"/>
      <c r="DT23" s="108"/>
      <c r="DU23" s="108"/>
      <c r="DV23" s="108"/>
      <c r="DW23" s="108"/>
      <c r="DX23" s="108"/>
      <c r="DY23" s="108"/>
      <c r="DZ23" s="108"/>
      <c r="EA23" s="108"/>
    </row>
    <row r="24" spans="1:131" s="64" customFormat="1" ht="17.25" thickBot="1" x14ac:dyDescent="0.35">
      <c r="A24" s="52"/>
      <c r="B24" s="52"/>
      <c r="C24" s="42"/>
      <c r="D24" s="42"/>
      <c r="E24" s="42"/>
      <c r="F24" s="53"/>
      <c r="G24" s="42"/>
      <c r="H24" s="42"/>
      <c r="I24" s="43"/>
      <c r="J24" s="43"/>
      <c r="K24" s="43"/>
      <c r="L24" s="54" t="s">
        <v>29</v>
      </c>
      <c r="M24" s="55"/>
      <c r="N24" s="56">
        <f>+N23+N20+N18+N15+N13+N11+N9</f>
        <v>4891122655</v>
      </c>
      <c r="O24" s="57"/>
      <c r="P24" s="57"/>
      <c r="Q24" s="57"/>
      <c r="R24" s="57"/>
      <c r="S24" s="132">
        <f>+S23+S20+S18+S15+S13+S11+S9</f>
        <v>323711704</v>
      </c>
      <c r="T24" s="58">
        <f>(S24*1)/N24</f>
        <v>6.6183517943284947E-2</v>
      </c>
      <c r="U24" s="59"/>
      <c r="V24" s="60"/>
      <c r="W24" s="61">
        <f>+W23+W20+W18+W15+W13+W11+W9</f>
        <v>323711704</v>
      </c>
      <c r="X24" s="59"/>
      <c r="Y24" s="60"/>
      <c r="Z24" s="62">
        <f>+Z23+Z20+Z18+Z15+Z13+Z11+Z9</f>
        <v>169029419</v>
      </c>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row>
    <row r="25" spans="1:131" ht="15" hidden="1" x14ac:dyDescent="0.25">
      <c r="T25" s="4"/>
    </row>
    <row r="26" spans="1:131" ht="15" hidden="1" x14ac:dyDescent="0.25">
      <c r="S26" s="39"/>
      <c r="T26" s="6"/>
      <c r="U26" s="39"/>
    </row>
    <row r="27" spans="1:131" ht="15" hidden="1" x14ac:dyDescent="0.25">
      <c r="S27" s="39"/>
      <c r="T27" s="6"/>
      <c r="U27" s="39"/>
    </row>
    <row r="28" spans="1:131" ht="15" hidden="1" x14ac:dyDescent="0.25">
      <c r="S28" s="39"/>
      <c r="T28" s="6"/>
      <c r="U28" s="39"/>
    </row>
    <row r="29" spans="1:131" ht="15" hidden="1" x14ac:dyDescent="0.25">
      <c r="S29" s="39"/>
      <c r="T29" s="6"/>
      <c r="U29" s="39"/>
    </row>
    <row r="30" spans="1:131" ht="15" hidden="1" x14ac:dyDescent="0.25">
      <c r="S30" s="39"/>
      <c r="T30" s="6"/>
      <c r="U30" s="39"/>
    </row>
    <row r="31" spans="1:131" ht="15" hidden="1" x14ac:dyDescent="0.25">
      <c r="S31" s="39"/>
      <c r="T31" s="6"/>
      <c r="U31" s="39"/>
    </row>
    <row r="32" spans="1:131" ht="15" hidden="1" x14ac:dyDescent="0.25">
      <c r="S32" s="39"/>
      <c r="T32" s="6"/>
      <c r="U32" s="39"/>
    </row>
    <row r="33" spans="19:21" ht="15" hidden="1" x14ac:dyDescent="0.25">
      <c r="S33" s="39"/>
      <c r="T33" s="6"/>
      <c r="U33" s="39"/>
    </row>
    <row r="34" spans="19:21" ht="15" hidden="1" x14ac:dyDescent="0.25">
      <c r="S34" s="39"/>
      <c r="T34" s="7"/>
      <c r="U34" s="39"/>
    </row>
    <row r="35" spans="19:21" ht="15" hidden="1" x14ac:dyDescent="0.25"/>
    <row r="36" spans="19:21" ht="15" hidden="1" x14ac:dyDescent="0.25"/>
    <row r="37" spans="19:21" ht="15" hidden="1" x14ac:dyDescent="0.25"/>
    <row r="38" spans="19:21" ht="15" hidden="1" x14ac:dyDescent="0.25"/>
    <row r="39" spans="19:21" ht="15" hidden="1" x14ac:dyDescent="0.25"/>
    <row r="40" spans="19:21" ht="15" hidden="1" x14ac:dyDescent="0.25"/>
    <row r="41" spans="19:21" ht="15" hidden="1" x14ac:dyDescent="0.25"/>
    <row r="42" spans="19:21" ht="15" hidden="1" x14ac:dyDescent="0.25"/>
    <row r="43" spans="19:21" ht="15" hidden="1" x14ac:dyDescent="0.25"/>
    <row r="44" spans="19:21" ht="15" hidden="1" x14ac:dyDescent="0.25"/>
    <row r="45" spans="19:21" ht="15" hidden="1" x14ac:dyDescent="0.25"/>
    <row r="46" spans="19:21" ht="15" hidden="1" x14ac:dyDescent="0.25"/>
    <row r="47" spans="19:21" ht="15" hidden="1" x14ac:dyDescent="0.25"/>
    <row r="48" spans="19:21"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x14ac:dyDescent="0.25"/>
    <row r="57" ht="15" hidden="1" x14ac:dyDescent="0.25"/>
    <row r="58" ht="15" hidden="1" x14ac:dyDescent="0.25"/>
    <row r="59" ht="15" hidden="1" x14ac:dyDescent="0.25"/>
    <row r="60" ht="15" hidden="1" x14ac:dyDescent="0.25"/>
    <row r="61" ht="15" hidden="1" x14ac:dyDescent="0.25"/>
    <row r="62" ht="15" hidden="1" x14ac:dyDescent="0.25"/>
    <row r="63" ht="15" hidden="1" x14ac:dyDescent="0.25"/>
    <row r="64"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row r="821" ht="15" hidden="1" customHeight="1" x14ac:dyDescent="0.25"/>
    <row r="822" ht="15" hidden="1" customHeight="1" x14ac:dyDescent="0.25"/>
    <row r="823" ht="15" hidden="1" customHeight="1" x14ac:dyDescent="0.25"/>
    <row r="824" ht="15" hidden="1" customHeight="1" x14ac:dyDescent="0.25"/>
    <row r="825" ht="15" hidden="1" customHeight="1" x14ac:dyDescent="0.25"/>
    <row r="826" ht="15" hidden="1" customHeight="1" x14ac:dyDescent="0.25"/>
    <row r="827" ht="15" hidden="1" customHeight="1" x14ac:dyDescent="0.25"/>
    <row r="828" ht="15" hidden="1" customHeight="1" x14ac:dyDescent="0.25"/>
  </sheetData>
  <sheetProtection algorithmName="SHA-512" hashValue="Cb1uH2SHZG4cv3eB2WotnoM/2H6ttLzKCSq0QKhooAlLAE1jW2vJeY4EsNB30/zAGpUYp8wujtiw8MGVWJ3ssQ==" saltValue="TwDjlSoKk/gFrrSp5VX7LQ==" spinCount="100000" sheet="1" formatCells="0" formatColumns="0" formatRows="0" insertColumns="0" insertRows="0" insertHyperlinks="0" deleteColumns="0" deleteRows="0" sort="0" autoFilter="0" pivotTables="0"/>
  <mergeCells count="16">
    <mergeCell ref="O16:O17"/>
    <mergeCell ref="O21:O22"/>
    <mergeCell ref="A16:A17"/>
    <mergeCell ref="B16:B17"/>
    <mergeCell ref="C16:C17"/>
    <mergeCell ref="A21:A22"/>
    <mergeCell ref="B21:B22"/>
    <mergeCell ref="C21:C22"/>
    <mergeCell ref="A2:A5"/>
    <mergeCell ref="B2:X2"/>
    <mergeCell ref="Y2:Z2"/>
    <mergeCell ref="B3:X3"/>
    <mergeCell ref="Y3:Z3"/>
    <mergeCell ref="B4:X5"/>
    <mergeCell ref="Y4:Z4"/>
    <mergeCell ref="Y5:Z5"/>
  </mergeCells>
  <conditionalFormatting sqref="T34:T1048576 T24 T7:T8 T10 T12 T14 T16:T17 T19 T21:T22">
    <cfRule type="cellIs" dxfId="889" priority="71" operator="between">
      <formula>0.51</formula>
      <formula>0.69</formula>
    </cfRule>
    <cfRule type="cellIs" dxfId="888" priority="72" operator="between">
      <formula>0.51</formula>
      <formula>0.69</formula>
    </cfRule>
    <cfRule type="cellIs" dxfId="887" priority="73" operator="lessThan">
      <formula>0.5</formula>
    </cfRule>
    <cfRule type="cellIs" dxfId="886" priority="74" operator="greaterThan">
      <formula>0.7</formula>
    </cfRule>
    <cfRule type="cellIs" dxfId="885" priority="75" operator="between">
      <formula>0.51</formula>
      <formula>0.69</formula>
    </cfRule>
    <cfRule type="cellIs" dxfId="884" priority="76" operator="lessThan">
      <formula>50</formula>
    </cfRule>
    <cfRule type="cellIs" dxfId="883" priority="77" operator="greaterThan">
      <formula>0.7</formula>
    </cfRule>
    <cfRule type="cellIs" dxfId="882" priority="78" operator="between">
      <formula>0.51</formula>
      <formula>0.69</formula>
    </cfRule>
    <cfRule type="cellIs" dxfId="881" priority="79" operator="lessThan">
      <formula>0.5</formula>
    </cfRule>
    <cfRule type="cellIs" dxfId="880" priority="80" operator="greaterThan">
      <formula>0.7</formula>
    </cfRule>
  </conditionalFormatting>
  <conditionalFormatting sqref="T23">
    <cfRule type="cellIs" dxfId="879" priority="61" operator="between">
      <formula>0.51</formula>
      <formula>0.69</formula>
    </cfRule>
    <cfRule type="cellIs" dxfId="878" priority="62" operator="between">
      <formula>0.51</formula>
      <formula>0.69</formula>
    </cfRule>
    <cfRule type="cellIs" dxfId="877" priority="63" operator="lessThan">
      <formula>0.5</formula>
    </cfRule>
    <cfRule type="cellIs" dxfId="876" priority="64" operator="greaterThan">
      <formula>0.7</formula>
    </cfRule>
    <cfRule type="cellIs" dxfId="875" priority="65" operator="between">
      <formula>0.51</formula>
      <formula>0.69</formula>
    </cfRule>
    <cfRule type="cellIs" dxfId="874" priority="66" operator="lessThan">
      <formula>50</formula>
    </cfRule>
    <cfRule type="cellIs" dxfId="873" priority="67" operator="greaterThan">
      <formula>0.7</formula>
    </cfRule>
    <cfRule type="cellIs" dxfId="872" priority="68" operator="between">
      <formula>0.51</formula>
      <formula>0.69</formula>
    </cfRule>
    <cfRule type="cellIs" dxfId="871" priority="69" operator="lessThan">
      <formula>0.5</formula>
    </cfRule>
    <cfRule type="cellIs" dxfId="870" priority="70" operator="greaterThan">
      <formula>0.7</formula>
    </cfRule>
  </conditionalFormatting>
  <conditionalFormatting sqref="T9">
    <cfRule type="cellIs" dxfId="869" priority="51" operator="between">
      <formula>0.51</formula>
      <formula>0.69</formula>
    </cfRule>
    <cfRule type="cellIs" dxfId="868" priority="52" operator="between">
      <formula>0.51</formula>
      <formula>0.69</formula>
    </cfRule>
    <cfRule type="cellIs" dxfId="867" priority="53" operator="lessThan">
      <formula>0.5</formula>
    </cfRule>
    <cfRule type="cellIs" dxfId="866" priority="54" operator="greaterThan">
      <formula>0.7</formula>
    </cfRule>
    <cfRule type="cellIs" dxfId="865" priority="55" operator="between">
      <formula>0.51</formula>
      <formula>0.69</formula>
    </cfRule>
    <cfRule type="cellIs" dxfId="864" priority="56" operator="lessThan">
      <formula>50</formula>
    </cfRule>
    <cfRule type="cellIs" dxfId="863" priority="57" operator="greaterThan">
      <formula>0.7</formula>
    </cfRule>
    <cfRule type="cellIs" dxfId="862" priority="58" operator="between">
      <formula>0.51</formula>
      <formula>0.69</formula>
    </cfRule>
    <cfRule type="cellIs" dxfId="861" priority="59" operator="lessThan">
      <formula>0.5</formula>
    </cfRule>
    <cfRule type="cellIs" dxfId="860" priority="60" operator="greaterThan">
      <formula>0.7</formula>
    </cfRule>
  </conditionalFormatting>
  <conditionalFormatting sqref="T11">
    <cfRule type="cellIs" dxfId="859" priority="41" operator="between">
      <formula>0.51</formula>
      <formula>0.69</formula>
    </cfRule>
    <cfRule type="cellIs" dxfId="858" priority="42" operator="between">
      <formula>0.51</formula>
      <formula>0.69</formula>
    </cfRule>
    <cfRule type="cellIs" dxfId="857" priority="43" operator="lessThan">
      <formula>0.5</formula>
    </cfRule>
    <cfRule type="cellIs" dxfId="856" priority="44" operator="greaterThan">
      <formula>0.7</formula>
    </cfRule>
    <cfRule type="cellIs" dxfId="855" priority="45" operator="between">
      <formula>0.51</formula>
      <formula>0.69</formula>
    </cfRule>
    <cfRule type="cellIs" dxfId="854" priority="46" operator="lessThan">
      <formula>50</formula>
    </cfRule>
    <cfRule type="cellIs" dxfId="853" priority="47" operator="greaterThan">
      <formula>0.7</formula>
    </cfRule>
    <cfRule type="cellIs" dxfId="852" priority="48" operator="between">
      <formula>0.51</formula>
      <formula>0.69</formula>
    </cfRule>
    <cfRule type="cellIs" dxfId="851" priority="49" operator="lessThan">
      <formula>0.5</formula>
    </cfRule>
    <cfRule type="cellIs" dxfId="850" priority="50" operator="greaterThan">
      <formula>0.7</formula>
    </cfRule>
  </conditionalFormatting>
  <conditionalFormatting sqref="T13">
    <cfRule type="cellIs" dxfId="849" priority="31" operator="between">
      <formula>0.51</formula>
      <formula>0.69</formula>
    </cfRule>
    <cfRule type="cellIs" dxfId="848" priority="32" operator="between">
      <formula>0.51</formula>
      <formula>0.69</formula>
    </cfRule>
    <cfRule type="cellIs" dxfId="847" priority="33" operator="lessThan">
      <formula>0.5</formula>
    </cfRule>
    <cfRule type="cellIs" dxfId="846" priority="34" operator="greaterThan">
      <formula>0.7</formula>
    </cfRule>
    <cfRule type="cellIs" dxfId="845" priority="35" operator="between">
      <formula>0.51</formula>
      <formula>0.69</formula>
    </cfRule>
    <cfRule type="cellIs" dxfId="844" priority="36" operator="lessThan">
      <formula>50</formula>
    </cfRule>
    <cfRule type="cellIs" dxfId="843" priority="37" operator="greaterThan">
      <formula>0.7</formula>
    </cfRule>
    <cfRule type="cellIs" dxfId="842" priority="38" operator="between">
      <formula>0.51</formula>
      <formula>0.69</formula>
    </cfRule>
    <cfRule type="cellIs" dxfId="841" priority="39" operator="lessThan">
      <formula>0.5</formula>
    </cfRule>
    <cfRule type="cellIs" dxfId="840" priority="40" operator="greaterThan">
      <formula>0.7</formula>
    </cfRule>
  </conditionalFormatting>
  <conditionalFormatting sqref="T15">
    <cfRule type="cellIs" dxfId="839" priority="21" operator="between">
      <formula>0.51</formula>
      <formula>0.69</formula>
    </cfRule>
    <cfRule type="cellIs" dxfId="838" priority="22" operator="between">
      <formula>0.51</formula>
      <formula>0.69</formula>
    </cfRule>
    <cfRule type="cellIs" dxfId="837" priority="23" operator="lessThan">
      <formula>0.5</formula>
    </cfRule>
    <cfRule type="cellIs" dxfId="836" priority="24" operator="greaterThan">
      <formula>0.7</formula>
    </cfRule>
    <cfRule type="cellIs" dxfId="835" priority="25" operator="between">
      <formula>0.51</formula>
      <formula>0.69</formula>
    </cfRule>
    <cfRule type="cellIs" dxfId="834" priority="26" operator="lessThan">
      <formula>50</formula>
    </cfRule>
    <cfRule type="cellIs" dxfId="833" priority="27" operator="greaterThan">
      <formula>0.7</formula>
    </cfRule>
    <cfRule type="cellIs" dxfId="832" priority="28" operator="between">
      <formula>0.51</formula>
      <formula>0.69</formula>
    </cfRule>
    <cfRule type="cellIs" dxfId="831" priority="29" operator="lessThan">
      <formula>0.5</formula>
    </cfRule>
    <cfRule type="cellIs" dxfId="830" priority="30" operator="greaterThan">
      <formula>0.7</formula>
    </cfRule>
  </conditionalFormatting>
  <conditionalFormatting sqref="T18">
    <cfRule type="cellIs" dxfId="829" priority="11" operator="between">
      <formula>0.51</formula>
      <formula>0.69</formula>
    </cfRule>
    <cfRule type="cellIs" dxfId="828" priority="12" operator="between">
      <formula>0.51</formula>
      <formula>0.69</formula>
    </cfRule>
    <cfRule type="cellIs" dxfId="827" priority="13" operator="lessThan">
      <formula>0.5</formula>
    </cfRule>
    <cfRule type="cellIs" dxfId="826" priority="14" operator="greaterThan">
      <formula>0.7</formula>
    </cfRule>
    <cfRule type="cellIs" dxfId="825" priority="15" operator="between">
      <formula>0.51</formula>
      <formula>0.69</formula>
    </cfRule>
    <cfRule type="cellIs" dxfId="824" priority="16" operator="lessThan">
      <formula>50</formula>
    </cfRule>
    <cfRule type="cellIs" dxfId="823" priority="17" operator="greaterThan">
      <formula>0.7</formula>
    </cfRule>
    <cfRule type="cellIs" dxfId="822" priority="18" operator="between">
      <formula>0.51</formula>
      <formula>0.69</formula>
    </cfRule>
    <cfRule type="cellIs" dxfId="821" priority="19" operator="lessThan">
      <formula>0.5</formula>
    </cfRule>
    <cfRule type="cellIs" dxfId="820" priority="20" operator="greaterThan">
      <formula>0.7</formula>
    </cfRule>
  </conditionalFormatting>
  <conditionalFormatting sqref="T20">
    <cfRule type="cellIs" dxfId="819" priority="1" operator="between">
      <formula>0.51</formula>
      <formula>0.69</formula>
    </cfRule>
    <cfRule type="cellIs" dxfId="818" priority="2" operator="between">
      <formula>0.51</formula>
      <formula>0.69</formula>
    </cfRule>
    <cfRule type="cellIs" dxfId="817" priority="3" operator="lessThan">
      <formula>0.5</formula>
    </cfRule>
    <cfRule type="cellIs" dxfId="816" priority="4" operator="greaterThan">
      <formula>0.7</formula>
    </cfRule>
    <cfRule type="cellIs" dxfId="815" priority="5" operator="between">
      <formula>0.51</formula>
      <formula>0.69</formula>
    </cfRule>
    <cfRule type="cellIs" dxfId="814" priority="6" operator="lessThan">
      <formula>50</formula>
    </cfRule>
    <cfRule type="cellIs" dxfId="813" priority="7" operator="greaterThan">
      <formula>0.7</formula>
    </cfRule>
    <cfRule type="cellIs" dxfId="812" priority="8" operator="between">
      <formula>0.51</formula>
      <formula>0.69</formula>
    </cfRule>
    <cfRule type="cellIs" dxfId="811" priority="9" operator="lessThan">
      <formula>0.5</formula>
    </cfRule>
    <cfRule type="cellIs" dxfId="810" priority="10" operator="greaterThan">
      <formula>0.7</formula>
    </cfRule>
  </conditionalFormatting>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482B"/>
  </sheetPr>
  <dimension ref="A1:EB827"/>
  <sheetViews>
    <sheetView showGridLines="0" topLeftCell="B1" zoomScale="80" zoomScaleNormal="80" workbookViewId="0">
      <selection activeCell="B16" sqref="A16:XFD827"/>
    </sheetView>
  </sheetViews>
  <sheetFormatPr baseColWidth="10" defaultColWidth="0" defaultRowHeight="0" customHeight="1" zeroHeight="1" x14ac:dyDescent="0.25"/>
  <cols>
    <col min="1" max="1" width="11.42578125" style="40" customWidth="1"/>
    <col min="2" max="2" width="45.7109375" style="40" customWidth="1"/>
    <col min="3" max="3" width="17.28515625" style="40" customWidth="1"/>
    <col min="4" max="4" width="14.7109375" style="40" customWidth="1"/>
    <col min="5" max="5" width="42.85546875" style="40" customWidth="1"/>
    <col min="6" max="6" width="21.140625" style="1" hidden="1" customWidth="1"/>
    <col min="7" max="7" width="19.85546875" style="40" hidden="1" customWidth="1"/>
    <col min="8" max="8" width="11.42578125" style="40" hidden="1" customWidth="1"/>
    <col min="9" max="9" width="12.7109375" style="40" hidden="1" customWidth="1"/>
    <col min="10" max="10" width="15.140625" style="40" hidden="1" customWidth="1"/>
    <col min="11" max="11" width="15" style="40" hidden="1" customWidth="1"/>
    <col min="12" max="12" width="18.7109375" style="40" customWidth="1"/>
    <col min="13" max="13" width="18.85546875" style="40" customWidth="1"/>
    <col min="14" max="14" width="15.7109375" style="40" customWidth="1"/>
    <col min="15" max="15" width="11.42578125" style="40" customWidth="1"/>
    <col min="16" max="16" width="15.42578125" style="40" customWidth="1"/>
    <col min="17" max="17" width="16.7109375" style="40" customWidth="1"/>
    <col min="18" max="18" width="11.5703125" style="3" bestFit="1" customWidth="1"/>
    <col min="19" max="19" width="11.42578125" style="40" customWidth="1"/>
    <col min="20" max="20" width="16.7109375" style="35" bestFit="1" customWidth="1"/>
    <col min="21" max="21" width="16.7109375" style="40" bestFit="1" customWidth="1"/>
    <col min="22" max="22" width="11.42578125" style="40" customWidth="1"/>
    <col min="23" max="23" width="14.5703125" style="35" customWidth="1"/>
    <col min="24" max="24" width="19" style="40" bestFit="1" customWidth="1"/>
    <col min="25" max="129" width="11.5703125" style="39" hidden="1" customWidth="1"/>
    <col min="130" max="132" width="11.5703125" style="40" hidden="1" customWidth="1"/>
    <col min="133" max="16384" width="11.42578125" style="40" hidden="1"/>
  </cols>
  <sheetData>
    <row r="1" spans="1:129" ht="15" x14ac:dyDescent="0.25">
      <c r="A1" s="24"/>
      <c r="B1" s="25"/>
      <c r="C1" s="25"/>
      <c r="D1" s="26"/>
      <c r="E1" s="26"/>
      <c r="F1" s="27"/>
      <c r="G1" s="28"/>
      <c r="H1" s="28"/>
      <c r="I1" s="28"/>
      <c r="J1" s="28"/>
      <c r="K1" s="29"/>
      <c r="L1" s="24"/>
      <c r="M1" s="24"/>
      <c r="N1" s="24"/>
      <c r="O1" s="24"/>
      <c r="P1" s="24"/>
      <c r="Q1" s="24"/>
      <c r="R1" s="24"/>
      <c r="S1" s="24"/>
      <c r="T1" s="36"/>
      <c r="U1" s="24"/>
      <c r="V1" s="24"/>
      <c r="W1" s="36"/>
    </row>
    <row r="2" spans="1:129" ht="15" x14ac:dyDescent="0.25">
      <c r="A2" s="386"/>
      <c r="B2" s="387"/>
      <c r="C2" s="387"/>
      <c r="D2" s="387"/>
      <c r="E2" s="387"/>
      <c r="F2" s="387"/>
      <c r="G2" s="387"/>
      <c r="H2" s="387"/>
      <c r="I2" s="387"/>
      <c r="J2" s="387"/>
      <c r="K2" s="387"/>
      <c r="L2" s="387"/>
      <c r="M2" s="387"/>
      <c r="N2" s="387"/>
      <c r="O2" s="387"/>
      <c r="P2" s="387"/>
      <c r="Q2" s="387"/>
      <c r="R2" s="387"/>
      <c r="S2" s="387"/>
      <c r="T2" s="387"/>
      <c r="U2" s="387"/>
      <c r="V2" s="387"/>
      <c r="W2" s="390" t="s">
        <v>86</v>
      </c>
      <c r="X2" s="390"/>
    </row>
    <row r="3" spans="1:129" ht="15" customHeight="1" x14ac:dyDescent="0.25">
      <c r="A3" s="386"/>
      <c r="B3" s="391"/>
      <c r="C3" s="391"/>
      <c r="D3" s="391"/>
      <c r="E3" s="391"/>
      <c r="F3" s="391"/>
      <c r="G3" s="391"/>
      <c r="H3" s="391"/>
      <c r="I3" s="391"/>
      <c r="J3" s="391"/>
      <c r="K3" s="391"/>
      <c r="L3" s="391"/>
      <c r="M3" s="391"/>
      <c r="N3" s="391"/>
      <c r="O3" s="391"/>
      <c r="P3" s="391"/>
      <c r="Q3" s="391"/>
      <c r="R3" s="391"/>
      <c r="S3" s="391"/>
      <c r="T3" s="391"/>
      <c r="U3" s="391"/>
      <c r="V3" s="391"/>
      <c r="W3" s="390" t="s">
        <v>88</v>
      </c>
      <c r="X3" s="390"/>
    </row>
    <row r="4" spans="1:129" ht="15" customHeight="1" x14ac:dyDescent="0.25">
      <c r="A4" s="386"/>
      <c r="B4" s="391"/>
      <c r="C4" s="391"/>
      <c r="D4" s="391"/>
      <c r="E4" s="391"/>
      <c r="F4" s="391"/>
      <c r="G4" s="391"/>
      <c r="H4" s="391"/>
      <c r="I4" s="391"/>
      <c r="J4" s="391"/>
      <c r="K4" s="391"/>
      <c r="L4" s="391"/>
      <c r="M4" s="391"/>
      <c r="N4" s="391"/>
      <c r="O4" s="391"/>
      <c r="P4" s="391"/>
      <c r="Q4" s="391"/>
      <c r="R4" s="391"/>
      <c r="S4" s="391"/>
      <c r="T4" s="391"/>
      <c r="U4" s="391"/>
      <c r="V4" s="391"/>
      <c r="W4" s="390" t="s">
        <v>90</v>
      </c>
      <c r="X4" s="390"/>
    </row>
    <row r="5" spans="1:129" ht="15" x14ac:dyDescent="0.25">
      <c r="A5" s="386"/>
      <c r="B5" s="391"/>
      <c r="C5" s="391"/>
      <c r="D5" s="391"/>
      <c r="E5" s="391"/>
      <c r="F5" s="391"/>
      <c r="G5" s="391"/>
      <c r="H5" s="391"/>
      <c r="I5" s="391"/>
      <c r="J5" s="391"/>
      <c r="K5" s="391"/>
      <c r="L5" s="391"/>
      <c r="M5" s="391"/>
      <c r="N5" s="391"/>
      <c r="O5" s="391"/>
      <c r="P5" s="391"/>
      <c r="Q5" s="391"/>
      <c r="R5" s="391"/>
      <c r="S5" s="391"/>
      <c r="T5" s="391"/>
      <c r="U5" s="391"/>
      <c r="V5" s="391"/>
      <c r="W5" s="390" t="s">
        <v>91</v>
      </c>
      <c r="X5" s="390"/>
    </row>
    <row r="6" spans="1:129" ht="15" x14ac:dyDescent="0.25">
      <c r="A6" s="24"/>
      <c r="B6" s="24"/>
      <c r="C6" s="24"/>
      <c r="D6" s="24"/>
      <c r="E6" s="24"/>
      <c r="F6" s="24"/>
      <c r="G6" s="24"/>
      <c r="H6" s="24"/>
      <c r="I6" s="24"/>
      <c r="J6" s="24"/>
      <c r="K6" s="24"/>
      <c r="L6" s="24"/>
      <c r="M6" s="24"/>
      <c r="N6" s="24"/>
      <c r="O6" s="24"/>
      <c r="P6" s="24"/>
      <c r="Q6" s="24"/>
      <c r="R6" s="24"/>
      <c r="S6" s="24"/>
      <c r="T6" s="36"/>
      <c r="U6" s="24"/>
      <c r="V6" s="24"/>
      <c r="W6" s="36"/>
    </row>
    <row r="7" spans="1:129" s="34" customFormat="1" ht="63.75" x14ac:dyDescent="0.25">
      <c r="A7" s="41" t="s">
        <v>0</v>
      </c>
      <c r="B7" s="41" t="s">
        <v>1</v>
      </c>
      <c r="C7" s="41" t="s">
        <v>2</v>
      </c>
      <c r="D7" s="41" t="s">
        <v>103</v>
      </c>
      <c r="E7" s="41" t="s">
        <v>30</v>
      </c>
      <c r="F7" s="41" t="s">
        <v>96</v>
      </c>
      <c r="G7" s="41" t="s">
        <v>882</v>
      </c>
      <c r="H7" s="41"/>
      <c r="I7" s="41"/>
      <c r="J7" s="41" t="s">
        <v>98</v>
      </c>
      <c r="K7" s="41" t="s">
        <v>99</v>
      </c>
      <c r="L7" s="41" t="s">
        <v>3</v>
      </c>
      <c r="M7" s="41" t="s">
        <v>4</v>
      </c>
      <c r="N7" s="41" t="s">
        <v>28</v>
      </c>
      <c r="O7" s="41" t="s">
        <v>21</v>
      </c>
      <c r="P7" s="41" t="s">
        <v>65</v>
      </c>
      <c r="Q7" s="41" t="s">
        <v>31</v>
      </c>
      <c r="R7" s="32" t="s">
        <v>62</v>
      </c>
      <c r="S7" s="41" t="s">
        <v>22</v>
      </c>
      <c r="T7" s="37" t="s">
        <v>23</v>
      </c>
      <c r="U7" s="41" t="s">
        <v>24</v>
      </c>
      <c r="V7" s="41" t="s">
        <v>25</v>
      </c>
      <c r="W7" s="37" t="s">
        <v>26</v>
      </c>
      <c r="X7" s="41" t="s">
        <v>27</v>
      </c>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row>
    <row r="8" spans="1:129" s="51" customFormat="1" ht="25.5" x14ac:dyDescent="0.25">
      <c r="A8" s="362" t="s">
        <v>147</v>
      </c>
      <c r="B8" s="368" t="s">
        <v>7</v>
      </c>
      <c r="C8" s="368" t="s">
        <v>8</v>
      </c>
      <c r="D8" s="44" t="s">
        <v>774</v>
      </c>
      <c r="E8" s="8" t="s">
        <v>140</v>
      </c>
      <c r="F8" s="335">
        <v>5000000</v>
      </c>
      <c r="G8" s="67">
        <v>0</v>
      </c>
      <c r="H8" s="44"/>
      <c r="I8" s="45"/>
      <c r="J8" s="67">
        <v>0</v>
      </c>
      <c r="K8" s="67">
        <v>0</v>
      </c>
      <c r="L8" s="66">
        <f>+F8+G8+H8+J8-K8</f>
        <v>5000000</v>
      </c>
      <c r="M8" s="366">
        <f>+L15</f>
        <v>268000000</v>
      </c>
      <c r="N8" s="79" t="s">
        <v>589</v>
      </c>
      <c r="O8" s="44">
        <v>208</v>
      </c>
      <c r="P8" s="79" t="s">
        <v>590</v>
      </c>
      <c r="Q8" s="67">
        <v>3000000</v>
      </c>
      <c r="R8" s="46"/>
      <c r="S8" s="44">
        <v>347</v>
      </c>
      <c r="T8" s="124">
        <v>44609</v>
      </c>
      <c r="U8" s="67">
        <v>3000000</v>
      </c>
      <c r="V8" s="38">
        <v>1489</v>
      </c>
      <c r="W8" s="124">
        <v>44610</v>
      </c>
      <c r="X8" s="67">
        <v>3000000</v>
      </c>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row>
    <row r="9" spans="1:129" s="51" customFormat="1" ht="15" x14ac:dyDescent="0.25">
      <c r="A9" s="375"/>
      <c r="B9" s="389"/>
      <c r="C9" s="389"/>
      <c r="D9" s="362" t="s">
        <v>775</v>
      </c>
      <c r="E9" s="380" t="s">
        <v>100</v>
      </c>
      <c r="F9" s="377">
        <v>174000000</v>
      </c>
      <c r="G9" s="377">
        <v>89000000</v>
      </c>
      <c r="H9" s="362"/>
      <c r="I9" s="362"/>
      <c r="J9" s="383">
        <v>0</v>
      </c>
      <c r="K9" s="383">
        <v>0</v>
      </c>
      <c r="L9" s="364">
        <f>+F9+G9+H9+J9-K9</f>
        <v>263000000</v>
      </c>
      <c r="M9" s="374"/>
      <c r="N9" s="79" t="s">
        <v>577</v>
      </c>
      <c r="O9" s="44" t="s">
        <v>581</v>
      </c>
      <c r="P9" s="79" t="s">
        <v>585</v>
      </c>
      <c r="Q9" s="67">
        <v>16432000</v>
      </c>
      <c r="R9" s="46"/>
      <c r="S9" s="44">
        <v>57</v>
      </c>
      <c r="T9" s="124">
        <v>44578</v>
      </c>
      <c r="U9" s="67">
        <v>16432000</v>
      </c>
      <c r="V9" s="38">
        <v>418</v>
      </c>
      <c r="W9" s="124">
        <v>44582</v>
      </c>
      <c r="X9" s="67">
        <v>16432000</v>
      </c>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row>
    <row r="10" spans="1:129" s="51" customFormat="1" ht="15" x14ac:dyDescent="0.25">
      <c r="A10" s="375"/>
      <c r="B10" s="389"/>
      <c r="C10" s="389"/>
      <c r="D10" s="375"/>
      <c r="E10" s="381"/>
      <c r="F10" s="378"/>
      <c r="G10" s="378"/>
      <c r="H10" s="375"/>
      <c r="I10" s="375"/>
      <c r="J10" s="384"/>
      <c r="K10" s="384"/>
      <c r="L10" s="376"/>
      <c r="M10" s="374"/>
      <c r="N10" s="79" t="s">
        <v>578</v>
      </c>
      <c r="O10" s="44" t="s">
        <v>582</v>
      </c>
      <c r="P10" s="79" t="s">
        <v>586</v>
      </c>
      <c r="Q10" s="67">
        <v>58887838</v>
      </c>
      <c r="R10" s="46"/>
      <c r="S10" s="44">
        <v>54</v>
      </c>
      <c r="T10" s="124">
        <v>44578</v>
      </c>
      <c r="U10" s="67">
        <v>58887838</v>
      </c>
      <c r="V10" s="38">
        <v>425</v>
      </c>
      <c r="W10" s="124">
        <v>44582</v>
      </c>
      <c r="X10" s="67">
        <v>58887838</v>
      </c>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row>
    <row r="11" spans="1:129" s="51" customFormat="1" ht="15" x14ac:dyDescent="0.25">
      <c r="A11" s="375"/>
      <c r="B11" s="389"/>
      <c r="C11" s="389"/>
      <c r="D11" s="375"/>
      <c r="E11" s="381"/>
      <c r="F11" s="378"/>
      <c r="G11" s="378"/>
      <c r="H11" s="375"/>
      <c r="I11" s="375"/>
      <c r="J11" s="384"/>
      <c r="K11" s="384"/>
      <c r="L11" s="376"/>
      <c r="M11" s="374"/>
      <c r="N11" s="79" t="s">
        <v>579</v>
      </c>
      <c r="O11" s="44" t="s">
        <v>583</v>
      </c>
      <c r="P11" s="79" t="s">
        <v>587</v>
      </c>
      <c r="Q11" s="67">
        <v>31332226</v>
      </c>
      <c r="R11" s="46"/>
      <c r="S11" s="44">
        <v>130</v>
      </c>
      <c r="T11" s="124">
        <v>44582</v>
      </c>
      <c r="U11" s="67">
        <v>2819900</v>
      </c>
      <c r="V11" s="38">
        <v>733</v>
      </c>
      <c r="W11" s="124">
        <v>44588</v>
      </c>
      <c r="X11" s="306">
        <v>2819900</v>
      </c>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row>
    <row r="12" spans="1:129" s="51" customFormat="1" ht="15" x14ac:dyDescent="0.25">
      <c r="A12" s="375"/>
      <c r="B12" s="389"/>
      <c r="C12" s="389"/>
      <c r="D12" s="375"/>
      <c r="E12" s="381"/>
      <c r="F12" s="378"/>
      <c r="G12" s="378"/>
      <c r="H12" s="375"/>
      <c r="I12" s="375"/>
      <c r="J12" s="384"/>
      <c r="K12" s="384"/>
      <c r="L12" s="376"/>
      <c r="M12" s="374"/>
      <c r="N12" s="79" t="s">
        <v>580</v>
      </c>
      <c r="O12" s="268" t="s">
        <v>584</v>
      </c>
      <c r="P12" s="79" t="s">
        <v>588</v>
      </c>
      <c r="Q12" s="67">
        <v>27506557</v>
      </c>
      <c r="R12" s="46"/>
      <c r="S12" s="268">
        <v>158</v>
      </c>
      <c r="T12" s="124">
        <v>44585</v>
      </c>
      <c r="U12" s="67">
        <v>27506557</v>
      </c>
      <c r="V12" s="277">
        <v>739</v>
      </c>
      <c r="W12" s="124">
        <v>44588</v>
      </c>
      <c r="X12" s="67">
        <v>27506557</v>
      </c>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row>
    <row r="13" spans="1:129" s="51" customFormat="1" ht="15" x14ac:dyDescent="0.25">
      <c r="A13" s="363"/>
      <c r="B13" s="369"/>
      <c r="C13" s="369"/>
      <c r="D13" s="363"/>
      <c r="E13" s="382"/>
      <c r="F13" s="379"/>
      <c r="G13" s="379"/>
      <c r="H13" s="363"/>
      <c r="I13" s="363"/>
      <c r="J13" s="385"/>
      <c r="K13" s="385"/>
      <c r="L13" s="365"/>
      <c r="M13" s="367"/>
      <c r="N13" s="79" t="s">
        <v>1421</v>
      </c>
      <c r="O13" s="44" t="s">
        <v>1422</v>
      </c>
      <c r="P13" s="79" t="s">
        <v>1423</v>
      </c>
      <c r="Q13" s="67">
        <v>69894393</v>
      </c>
      <c r="R13" s="46"/>
      <c r="S13" s="44">
        <v>575</v>
      </c>
      <c r="T13" s="124">
        <v>44680</v>
      </c>
      <c r="U13" s="306">
        <v>69894393</v>
      </c>
      <c r="V13" s="38"/>
      <c r="W13" s="124"/>
      <c r="X13" s="67"/>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row>
    <row r="14" spans="1:129" s="109" customFormat="1" ht="15.75" thickBot="1" x14ac:dyDescent="0.3">
      <c r="A14" s="93"/>
      <c r="B14" s="93"/>
      <c r="C14" s="93"/>
      <c r="D14" s="93"/>
      <c r="E14" s="106"/>
      <c r="F14" s="102"/>
      <c r="G14" s="102"/>
      <c r="H14" s="93"/>
      <c r="I14" s="94"/>
      <c r="J14" s="93"/>
      <c r="K14" s="93"/>
      <c r="L14" s="103">
        <f>SUM(L8:L13)</f>
        <v>268000000</v>
      </c>
      <c r="M14" s="102"/>
      <c r="N14" s="107"/>
      <c r="O14" s="87"/>
      <c r="P14" s="96"/>
      <c r="Q14" s="105">
        <f>SUM(Q8:Q13)</f>
        <v>207053014</v>
      </c>
      <c r="R14" s="90"/>
      <c r="S14" s="87"/>
      <c r="T14" s="96"/>
      <c r="U14" s="105">
        <f>SUM(U8:U13)</f>
        <v>178540688</v>
      </c>
      <c r="V14" s="87"/>
      <c r="W14" s="96"/>
      <c r="X14" s="105">
        <f>SUM(X8:X13)</f>
        <v>108646295</v>
      </c>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row>
    <row r="15" spans="1:129" s="64" customFormat="1" ht="17.25" thickBot="1" x14ac:dyDescent="0.35">
      <c r="A15" s="52"/>
      <c r="B15" s="52"/>
      <c r="C15" s="42"/>
      <c r="D15" s="42"/>
      <c r="E15" s="42"/>
      <c r="F15" s="53"/>
      <c r="G15" s="42"/>
      <c r="H15" s="42"/>
      <c r="I15" s="43"/>
      <c r="J15" s="54" t="s">
        <v>29</v>
      </c>
      <c r="K15" s="55"/>
      <c r="L15" s="56">
        <f>+L14</f>
        <v>268000000</v>
      </c>
      <c r="M15" s="57"/>
      <c r="N15" s="57"/>
      <c r="O15" s="57"/>
      <c r="P15" s="57"/>
      <c r="Q15" s="68">
        <f>+Q14</f>
        <v>207053014</v>
      </c>
      <c r="R15" s="130">
        <f>(Q15*1)/L15</f>
        <v>0.77258587313432836</v>
      </c>
      <c r="S15" s="59"/>
      <c r="T15" s="60"/>
      <c r="U15" s="61">
        <f>+U14</f>
        <v>178540688</v>
      </c>
      <c r="V15" s="59"/>
      <c r="W15" s="60"/>
      <c r="X15" s="62">
        <f>+X14</f>
        <v>108646295</v>
      </c>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row>
    <row r="16" spans="1:129" ht="15" hidden="1" x14ac:dyDescent="0.25">
      <c r="R16" s="4"/>
    </row>
    <row r="17" spans="17:19" ht="15" hidden="1" x14ac:dyDescent="0.25">
      <c r="Q17" s="39"/>
      <c r="R17" s="6"/>
      <c r="S17" s="39"/>
    </row>
    <row r="18" spans="17:19" ht="15" hidden="1" x14ac:dyDescent="0.25">
      <c r="Q18" s="39"/>
      <c r="R18" s="6"/>
      <c r="S18" s="39"/>
    </row>
    <row r="19" spans="17:19" ht="15" hidden="1" x14ac:dyDescent="0.25">
      <c r="Q19" s="39"/>
      <c r="R19" s="6"/>
      <c r="S19" s="39"/>
    </row>
    <row r="20" spans="17:19" ht="15" hidden="1" x14ac:dyDescent="0.25">
      <c r="Q20" s="39"/>
      <c r="R20" s="6"/>
      <c r="S20" s="39"/>
    </row>
    <row r="21" spans="17:19" ht="15" hidden="1" x14ac:dyDescent="0.25">
      <c r="Q21" s="39"/>
      <c r="R21" s="6"/>
      <c r="S21" s="39"/>
    </row>
    <row r="22" spans="17:19" ht="15" hidden="1" x14ac:dyDescent="0.25">
      <c r="Q22" s="39"/>
      <c r="R22" s="6"/>
      <c r="S22" s="39"/>
    </row>
    <row r="23" spans="17:19" ht="15" hidden="1" x14ac:dyDescent="0.25">
      <c r="Q23" s="39"/>
      <c r="R23" s="6"/>
      <c r="S23" s="39"/>
    </row>
    <row r="24" spans="17:19" ht="15" hidden="1" x14ac:dyDescent="0.25">
      <c r="Q24" s="39"/>
      <c r="R24" s="6"/>
      <c r="S24" s="39"/>
    </row>
    <row r="25" spans="17:19" ht="15" hidden="1" x14ac:dyDescent="0.25">
      <c r="Q25" s="39"/>
      <c r="R25" s="7"/>
      <c r="S25" s="39"/>
    </row>
    <row r="26" spans="17:19" ht="15" hidden="1" x14ac:dyDescent="0.25"/>
    <row r="27" spans="17:19" ht="15" hidden="1" x14ac:dyDescent="0.25"/>
    <row r="28" spans="17:19" ht="15" hidden="1" x14ac:dyDescent="0.25"/>
    <row r="29" spans="17:19" ht="15" hidden="1" x14ac:dyDescent="0.25"/>
    <row r="30" spans="17:19" ht="15" hidden="1" x14ac:dyDescent="0.25"/>
    <row r="31" spans="17:19" ht="15" hidden="1" x14ac:dyDescent="0.25"/>
    <row r="32" spans="17:19" ht="15" hidden="1" x14ac:dyDescent="0.25"/>
    <row r="33" ht="15" hidden="1" x14ac:dyDescent="0.25"/>
    <row r="34" ht="15" hidden="1" x14ac:dyDescent="0.25"/>
    <row r="35" ht="15" hidden="1" x14ac:dyDescent="0.25"/>
    <row r="36" ht="15" hidden="1" x14ac:dyDescent="0.25"/>
    <row r="37" ht="15" hidden="1" x14ac:dyDescent="0.25"/>
    <row r="38" ht="15" hidden="1" x14ac:dyDescent="0.25"/>
    <row r="39" ht="15" hidden="1" x14ac:dyDescent="0.25"/>
    <row r="40" ht="15" hidden="1" x14ac:dyDescent="0.25"/>
    <row r="41" ht="15" hidden="1" x14ac:dyDescent="0.25"/>
    <row r="42" ht="15" hidden="1" x14ac:dyDescent="0.25"/>
    <row r="43" ht="15" hidden="1" x14ac:dyDescent="0.25"/>
    <row r="44" ht="15" hidden="1" x14ac:dyDescent="0.25"/>
    <row r="45" ht="15" hidden="1" x14ac:dyDescent="0.25"/>
    <row r="46" ht="15" hidden="1" x14ac:dyDescent="0.25"/>
    <row r="47" ht="15" hidden="1" x14ac:dyDescent="0.25"/>
    <row r="48"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x14ac:dyDescent="0.25"/>
    <row r="57" ht="15" hidden="1" x14ac:dyDescent="0.25"/>
    <row r="58" ht="15" hidden="1" x14ac:dyDescent="0.25"/>
    <row r="59" ht="15" hidden="1" x14ac:dyDescent="0.25"/>
    <row r="60" ht="15" hidden="1" x14ac:dyDescent="0.25"/>
    <row r="61" ht="15" hidden="1" x14ac:dyDescent="0.25"/>
    <row r="62" ht="15" hidden="1" x14ac:dyDescent="0.25"/>
    <row r="63" ht="15" hidden="1" x14ac:dyDescent="0.25"/>
    <row r="64" ht="15" hidden="1" x14ac:dyDescent="0.25"/>
    <row r="65" ht="15" hidden="1" x14ac:dyDescent="0.25"/>
    <row r="66" ht="15" hidden="1" x14ac:dyDescent="0.25"/>
    <row r="67" ht="15" hidden="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row r="821" ht="15" hidden="1" customHeight="1" x14ac:dyDescent="0.25"/>
    <row r="822" ht="15" hidden="1" customHeight="1" x14ac:dyDescent="0.25"/>
    <row r="823" ht="15" hidden="1" customHeight="1" x14ac:dyDescent="0.25"/>
    <row r="824" ht="15" hidden="1" customHeight="1" x14ac:dyDescent="0.25"/>
    <row r="825" ht="15" hidden="1" customHeight="1" x14ac:dyDescent="0.25"/>
    <row r="826" ht="15" hidden="1" customHeight="1" x14ac:dyDescent="0.25"/>
    <row r="827" ht="15" hidden="1" customHeight="1" x14ac:dyDescent="0.25"/>
  </sheetData>
  <sheetProtection algorithmName="SHA-512" hashValue="hrziC2ktZVV4aOkxddDiYQZRpM9/L7P/GdQYiEk/LRU2NKNDOtDZOTEZHD6gELQZSp8MdmqAyfs58F/oz9uK7Q==" saltValue="e07CWDLmuiC6ZGSH6vUZmA==" spinCount="100000" sheet="1" formatCells="0" formatColumns="0" formatRows="0" insertColumns="0" insertRows="0" insertHyperlinks="0" deleteColumns="0" deleteRows="0" sort="0" autoFilter="0" pivotTables="0"/>
  <mergeCells count="21">
    <mergeCell ref="W2:X2"/>
    <mergeCell ref="B3:V3"/>
    <mergeCell ref="W3:X3"/>
    <mergeCell ref="B4:V5"/>
    <mergeCell ref="W4:X4"/>
    <mergeCell ref="W5:X5"/>
    <mergeCell ref="C8:C13"/>
    <mergeCell ref="B8:B13"/>
    <mergeCell ref="A8:A13"/>
    <mergeCell ref="A2:A5"/>
    <mergeCell ref="B2:V2"/>
    <mergeCell ref="M8:M13"/>
    <mergeCell ref="L9:L13"/>
    <mergeCell ref="F9:F13"/>
    <mergeCell ref="G9:G13"/>
    <mergeCell ref="H9:H13"/>
    <mergeCell ref="I9:I13"/>
    <mergeCell ref="J9:J13"/>
    <mergeCell ref="K9:K13"/>
    <mergeCell ref="E9:E13"/>
    <mergeCell ref="D9:D13"/>
  </mergeCells>
  <conditionalFormatting sqref="R25:R1048576 R7:R13 R15">
    <cfRule type="cellIs" dxfId="809" priority="11" operator="between">
      <formula>0.51</formula>
      <formula>0.69</formula>
    </cfRule>
    <cfRule type="cellIs" dxfId="808" priority="12" operator="between">
      <formula>0.51</formula>
      <formula>0.69</formula>
    </cfRule>
    <cfRule type="cellIs" dxfId="807" priority="13" operator="lessThan">
      <formula>0.5</formula>
    </cfRule>
    <cfRule type="cellIs" dxfId="806" priority="14" operator="greaterThan">
      <formula>0.7</formula>
    </cfRule>
    <cfRule type="cellIs" dxfId="805" priority="15" operator="between">
      <formula>0.51</formula>
      <formula>0.69</formula>
    </cfRule>
    <cfRule type="cellIs" dxfId="804" priority="16" operator="lessThan">
      <formula>50</formula>
    </cfRule>
    <cfRule type="cellIs" dxfId="803" priority="17" operator="greaterThan">
      <formula>0.7</formula>
    </cfRule>
    <cfRule type="cellIs" dxfId="802" priority="18" operator="between">
      <formula>0.51</formula>
      <formula>0.69</formula>
    </cfRule>
    <cfRule type="cellIs" dxfId="801" priority="19" operator="lessThan">
      <formula>0.5</formula>
    </cfRule>
    <cfRule type="cellIs" dxfId="800" priority="20" operator="greaterThan">
      <formula>0.7</formula>
    </cfRule>
  </conditionalFormatting>
  <conditionalFormatting sqref="R14">
    <cfRule type="cellIs" dxfId="799" priority="1" operator="between">
      <formula>0.51</formula>
      <formula>0.69</formula>
    </cfRule>
    <cfRule type="cellIs" dxfId="798" priority="2" operator="between">
      <formula>0.51</formula>
      <formula>0.69</formula>
    </cfRule>
    <cfRule type="cellIs" dxfId="797" priority="3" operator="lessThan">
      <formula>0.5</formula>
    </cfRule>
    <cfRule type="cellIs" dxfId="796" priority="4" operator="greaterThan">
      <formula>0.7</formula>
    </cfRule>
    <cfRule type="cellIs" dxfId="795" priority="5" operator="between">
      <formula>0.51</formula>
      <formula>0.69</formula>
    </cfRule>
    <cfRule type="cellIs" dxfId="794" priority="6" operator="lessThan">
      <formula>50</formula>
    </cfRule>
    <cfRule type="cellIs" dxfId="793" priority="7" operator="greaterThan">
      <formula>0.7</formula>
    </cfRule>
    <cfRule type="cellIs" dxfId="792" priority="8" operator="between">
      <formula>0.51</formula>
      <formula>0.69</formula>
    </cfRule>
    <cfRule type="cellIs" dxfId="791" priority="9" operator="lessThan">
      <formula>0.5</formula>
    </cfRule>
    <cfRule type="cellIs" dxfId="790" priority="10" operator="greaterThan">
      <formula>0.7</formula>
    </cfRule>
  </conditionalFormatting>
  <pageMargins left="0.7" right="0.7" top="0.75" bottom="0.75" header="0.3" footer="0.3"/>
  <pageSetup paperSize="9" orientation="portrait"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482B"/>
  </sheetPr>
  <dimension ref="A1:EB831"/>
  <sheetViews>
    <sheetView showGridLines="0" topLeftCell="C1" zoomScale="80" zoomScaleNormal="80" workbookViewId="0">
      <selection activeCell="E14" sqref="E14"/>
    </sheetView>
  </sheetViews>
  <sheetFormatPr baseColWidth="10" defaultColWidth="0" defaultRowHeight="0" customHeight="1" zeroHeight="1" x14ac:dyDescent="0.25"/>
  <cols>
    <col min="1" max="1" width="11.42578125" style="40" customWidth="1"/>
    <col min="2" max="2" width="45.7109375" style="40" customWidth="1"/>
    <col min="3" max="3" width="17.28515625" style="40" customWidth="1"/>
    <col min="4" max="4" width="14.7109375" style="40" customWidth="1"/>
    <col min="5" max="5" width="42.85546875" style="40" customWidth="1"/>
    <col min="6" max="6" width="21.140625" style="1" hidden="1" customWidth="1"/>
    <col min="7" max="7" width="19.85546875" style="40" hidden="1" customWidth="1"/>
    <col min="8" max="8" width="11.42578125" style="40" hidden="1" customWidth="1"/>
    <col min="9" max="9" width="12.7109375" style="40" hidden="1" customWidth="1"/>
    <col min="10" max="10" width="15.140625" style="40" hidden="1" customWidth="1"/>
    <col min="11" max="11" width="15" style="40" hidden="1" customWidth="1"/>
    <col min="12" max="12" width="18.7109375" style="40" customWidth="1"/>
    <col min="13" max="13" width="29.28515625" style="40" customWidth="1"/>
    <col min="14" max="14" width="15.7109375" style="40" customWidth="1"/>
    <col min="15" max="15" width="11.42578125" style="40" customWidth="1"/>
    <col min="16" max="16" width="15.42578125" style="40" customWidth="1"/>
    <col min="17" max="17" width="17.85546875" style="40" customWidth="1"/>
    <col min="18" max="18" width="11.5703125" style="3" bestFit="1" customWidth="1"/>
    <col min="19" max="19" width="11.42578125" style="40" customWidth="1"/>
    <col min="20" max="20" width="16.7109375" style="35" bestFit="1" customWidth="1"/>
    <col min="21" max="21" width="18.28515625" style="40" bestFit="1" customWidth="1"/>
    <col min="22" max="22" width="11.42578125" style="40" customWidth="1"/>
    <col min="23" max="23" width="14.5703125" style="35" customWidth="1"/>
    <col min="24" max="24" width="19" style="40" bestFit="1" customWidth="1"/>
    <col min="25" max="129" width="11.5703125" style="39" hidden="1" customWidth="1"/>
    <col min="130" max="132" width="11.5703125" style="40" hidden="1" customWidth="1"/>
    <col min="133" max="16384" width="11.42578125" style="40" hidden="1"/>
  </cols>
  <sheetData>
    <row r="1" spans="1:129" ht="15" x14ac:dyDescent="0.25">
      <c r="A1" s="24"/>
      <c r="B1" s="25"/>
      <c r="C1" s="25"/>
      <c r="D1" s="26"/>
      <c r="E1" s="26"/>
      <c r="F1" s="27"/>
      <c r="G1" s="28"/>
      <c r="H1" s="28"/>
      <c r="I1" s="28"/>
      <c r="J1" s="28"/>
      <c r="K1" s="29"/>
      <c r="L1" s="24"/>
      <c r="M1" s="24"/>
      <c r="N1" s="24"/>
      <c r="O1" s="24"/>
      <c r="P1" s="24"/>
      <c r="Q1" s="24"/>
      <c r="R1" s="24"/>
      <c r="S1" s="24"/>
      <c r="T1" s="36"/>
      <c r="U1" s="24"/>
      <c r="V1" s="24"/>
      <c r="W1" s="36"/>
    </row>
    <row r="2" spans="1:129" ht="15" x14ac:dyDescent="0.25">
      <c r="A2" s="386"/>
      <c r="B2" s="387"/>
      <c r="C2" s="387"/>
      <c r="D2" s="387"/>
      <c r="E2" s="387"/>
      <c r="F2" s="387"/>
      <c r="G2" s="387"/>
      <c r="H2" s="387"/>
      <c r="I2" s="387"/>
      <c r="J2" s="387"/>
      <c r="K2" s="387"/>
      <c r="L2" s="387"/>
      <c r="M2" s="387"/>
      <c r="N2" s="387"/>
      <c r="O2" s="387"/>
      <c r="P2" s="387"/>
      <c r="Q2" s="387"/>
      <c r="R2" s="387"/>
      <c r="S2" s="387"/>
      <c r="T2" s="387"/>
      <c r="U2" s="387"/>
      <c r="V2" s="387"/>
      <c r="W2" s="390" t="s">
        <v>86</v>
      </c>
      <c r="X2" s="390"/>
    </row>
    <row r="3" spans="1:129" ht="15" customHeight="1" x14ac:dyDescent="0.25">
      <c r="A3" s="386"/>
      <c r="B3" s="391"/>
      <c r="C3" s="391"/>
      <c r="D3" s="391"/>
      <c r="E3" s="391"/>
      <c r="F3" s="391"/>
      <c r="G3" s="391"/>
      <c r="H3" s="391"/>
      <c r="I3" s="391"/>
      <c r="J3" s="391"/>
      <c r="K3" s="391"/>
      <c r="L3" s="391"/>
      <c r="M3" s="391"/>
      <c r="N3" s="391"/>
      <c r="O3" s="391"/>
      <c r="P3" s="391"/>
      <c r="Q3" s="391"/>
      <c r="R3" s="391"/>
      <c r="S3" s="391"/>
      <c r="T3" s="391"/>
      <c r="U3" s="391"/>
      <c r="V3" s="391"/>
      <c r="W3" s="390" t="s">
        <v>88</v>
      </c>
      <c r="X3" s="390"/>
    </row>
    <row r="4" spans="1:129" ht="15" customHeight="1" x14ac:dyDescent="0.25">
      <c r="A4" s="386"/>
      <c r="B4" s="391"/>
      <c r="C4" s="391"/>
      <c r="D4" s="391"/>
      <c r="E4" s="391"/>
      <c r="F4" s="391"/>
      <c r="G4" s="391"/>
      <c r="H4" s="391"/>
      <c r="I4" s="391"/>
      <c r="J4" s="391"/>
      <c r="K4" s="391"/>
      <c r="L4" s="391"/>
      <c r="M4" s="391"/>
      <c r="N4" s="391"/>
      <c r="O4" s="391"/>
      <c r="P4" s="391"/>
      <c r="Q4" s="391"/>
      <c r="R4" s="391"/>
      <c r="S4" s="391"/>
      <c r="T4" s="391"/>
      <c r="U4" s="391"/>
      <c r="V4" s="391"/>
      <c r="W4" s="390" t="s">
        <v>90</v>
      </c>
      <c r="X4" s="390"/>
    </row>
    <row r="5" spans="1:129" ht="15" x14ac:dyDescent="0.25">
      <c r="A5" s="386"/>
      <c r="B5" s="391"/>
      <c r="C5" s="391"/>
      <c r="D5" s="391"/>
      <c r="E5" s="391"/>
      <c r="F5" s="391"/>
      <c r="G5" s="391"/>
      <c r="H5" s="391"/>
      <c r="I5" s="391"/>
      <c r="J5" s="391"/>
      <c r="K5" s="391"/>
      <c r="L5" s="391"/>
      <c r="M5" s="391"/>
      <c r="N5" s="391"/>
      <c r="O5" s="391"/>
      <c r="P5" s="391"/>
      <c r="Q5" s="391"/>
      <c r="R5" s="391"/>
      <c r="S5" s="391"/>
      <c r="T5" s="391"/>
      <c r="U5" s="391"/>
      <c r="V5" s="391"/>
      <c r="W5" s="390" t="s">
        <v>91</v>
      </c>
      <c r="X5" s="390"/>
    </row>
    <row r="6" spans="1:129" ht="15" x14ac:dyDescent="0.25">
      <c r="A6" s="24"/>
      <c r="B6" s="24"/>
      <c r="C6" s="24"/>
      <c r="D6" s="24"/>
      <c r="E6" s="24"/>
      <c r="F6" s="24"/>
      <c r="G6" s="24"/>
      <c r="H6" s="24"/>
      <c r="I6" s="24"/>
      <c r="J6" s="24"/>
      <c r="K6" s="24"/>
      <c r="L6" s="24"/>
      <c r="M6" s="24"/>
      <c r="N6" s="24"/>
      <c r="O6" s="24"/>
      <c r="P6" s="24"/>
      <c r="Q6" s="24"/>
      <c r="R6" s="24"/>
      <c r="S6" s="24"/>
      <c r="T6" s="36"/>
      <c r="U6" s="24"/>
      <c r="V6" s="24"/>
      <c r="W6" s="36"/>
    </row>
    <row r="7" spans="1:129" s="34" customFormat="1" ht="63.75" x14ac:dyDescent="0.25">
      <c r="A7" s="41" t="s">
        <v>0</v>
      </c>
      <c r="B7" s="41" t="s">
        <v>1</v>
      </c>
      <c r="C7" s="41" t="s">
        <v>2</v>
      </c>
      <c r="D7" s="41" t="s">
        <v>103</v>
      </c>
      <c r="E7" s="41" t="s">
        <v>30</v>
      </c>
      <c r="F7" s="41" t="s">
        <v>96</v>
      </c>
      <c r="G7" s="41" t="s">
        <v>882</v>
      </c>
      <c r="H7" s="41"/>
      <c r="I7" s="41"/>
      <c r="J7" s="41" t="s">
        <v>98</v>
      </c>
      <c r="K7" s="41" t="s">
        <v>99</v>
      </c>
      <c r="L7" s="41" t="s">
        <v>3</v>
      </c>
      <c r="M7" s="41" t="s">
        <v>4</v>
      </c>
      <c r="N7" s="41" t="s">
        <v>28</v>
      </c>
      <c r="O7" s="41" t="s">
        <v>21</v>
      </c>
      <c r="P7" s="41" t="s">
        <v>65</v>
      </c>
      <c r="Q7" s="41" t="s">
        <v>31</v>
      </c>
      <c r="R7" s="32" t="s">
        <v>62</v>
      </c>
      <c r="S7" s="41" t="s">
        <v>22</v>
      </c>
      <c r="T7" s="37" t="s">
        <v>23</v>
      </c>
      <c r="U7" s="41" t="s">
        <v>24</v>
      </c>
      <c r="V7" s="41" t="s">
        <v>25</v>
      </c>
      <c r="W7" s="37" t="s">
        <v>26</v>
      </c>
      <c r="X7" s="41" t="s">
        <v>27</v>
      </c>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row>
    <row r="8" spans="1:129" s="51" customFormat="1" ht="15" x14ac:dyDescent="0.25">
      <c r="A8" s="362" t="s">
        <v>153</v>
      </c>
      <c r="B8" s="368" t="s">
        <v>154</v>
      </c>
      <c r="C8" s="368" t="s">
        <v>10</v>
      </c>
      <c r="D8" s="372" t="s">
        <v>848</v>
      </c>
      <c r="E8" s="368" t="s">
        <v>100</v>
      </c>
      <c r="F8" s="377">
        <v>54162113</v>
      </c>
      <c r="G8" s="377">
        <v>54162112</v>
      </c>
      <c r="H8" s="362"/>
      <c r="I8" s="362"/>
      <c r="J8" s="362"/>
      <c r="K8" s="362"/>
      <c r="L8" s="364">
        <f>+F8+G8+H8+J8-K8</f>
        <v>108324225</v>
      </c>
      <c r="M8" s="366">
        <f>+L15</f>
        <v>231626668</v>
      </c>
      <c r="N8" s="79" t="s">
        <v>591</v>
      </c>
      <c r="O8" s="44" t="s">
        <v>55</v>
      </c>
      <c r="P8" s="79" t="s">
        <v>596</v>
      </c>
      <c r="Q8" s="67">
        <v>9886933</v>
      </c>
      <c r="R8" s="46"/>
      <c r="S8" s="44">
        <v>112</v>
      </c>
      <c r="T8" s="124">
        <v>44582</v>
      </c>
      <c r="U8" s="67">
        <v>9886933</v>
      </c>
      <c r="V8" s="38">
        <v>563</v>
      </c>
      <c r="W8" s="124">
        <v>44586</v>
      </c>
      <c r="X8" s="67">
        <v>9886933</v>
      </c>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row>
    <row r="9" spans="1:129" s="51" customFormat="1" ht="15" x14ac:dyDescent="0.25">
      <c r="A9" s="375"/>
      <c r="B9" s="389"/>
      <c r="C9" s="389"/>
      <c r="D9" s="375"/>
      <c r="E9" s="389"/>
      <c r="F9" s="378"/>
      <c r="G9" s="378"/>
      <c r="H9" s="375"/>
      <c r="I9" s="375"/>
      <c r="J9" s="375"/>
      <c r="K9" s="375"/>
      <c r="L9" s="376"/>
      <c r="M9" s="374"/>
      <c r="N9" s="79" t="s">
        <v>592</v>
      </c>
      <c r="O9" s="44" t="s">
        <v>56</v>
      </c>
      <c r="P9" s="79" t="s">
        <v>597</v>
      </c>
      <c r="Q9" s="67">
        <v>10961600</v>
      </c>
      <c r="R9" s="46"/>
      <c r="S9" s="44">
        <v>114</v>
      </c>
      <c r="T9" s="124">
        <v>44582</v>
      </c>
      <c r="U9" s="67">
        <v>10961600</v>
      </c>
      <c r="V9" s="38">
        <v>562</v>
      </c>
      <c r="W9" s="124">
        <v>44586</v>
      </c>
      <c r="X9" s="67">
        <v>10961600</v>
      </c>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row>
    <row r="10" spans="1:129" s="51" customFormat="1" ht="15" x14ac:dyDescent="0.25">
      <c r="A10" s="375"/>
      <c r="B10" s="389"/>
      <c r="C10" s="389"/>
      <c r="D10" s="375"/>
      <c r="E10" s="389"/>
      <c r="F10" s="378"/>
      <c r="G10" s="378"/>
      <c r="H10" s="375"/>
      <c r="I10" s="375"/>
      <c r="J10" s="375"/>
      <c r="K10" s="375"/>
      <c r="L10" s="376"/>
      <c r="M10" s="374"/>
      <c r="N10" s="79" t="s">
        <v>593</v>
      </c>
      <c r="O10" s="44" t="s">
        <v>57</v>
      </c>
      <c r="P10" s="79" t="s">
        <v>598</v>
      </c>
      <c r="Q10" s="67">
        <v>10906133</v>
      </c>
      <c r="R10" s="46"/>
      <c r="S10" s="44">
        <v>206</v>
      </c>
      <c r="T10" s="124">
        <v>44587</v>
      </c>
      <c r="U10" s="67">
        <v>10906133</v>
      </c>
      <c r="V10" s="38">
        <v>1254</v>
      </c>
      <c r="W10" s="124">
        <v>44589</v>
      </c>
      <c r="X10" s="67">
        <v>10906133</v>
      </c>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row>
    <row r="11" spans="1:129" s="51" customFormat="1" ht="15" x14ac:dyDescent="0.25">
      <c r="A11" s="375"/>
      <c r="B11" s="389"/>
      <c r="C11" s="389"/>
      <c r="D11" s="375"/>
      <c r="E11" s="389"/>
      <c r="F11" s="378"/>
      <c r="G11" s="378"/>
      <c r="H11" s="375"/>
      <c r="I11" s="375"/>
      <c r="J11" s="375"/>
      <c r="K11" s="375"/>
      <c r="L11" s="376"/>
      <c r="M11" s="374"/>
      <c r="N11" s="79" t="s">
        <v>594</v>
      </c>
      <c r="O11" s="44" t="s">
        <v>601</v>
      </c>
      <c r="P11" s="79" t="s">
        <v>599</v>
      </c>
      <c r="Q11" s="67">
        <v>12276992</v>
      </c>
      <c r="R11" s="46"/>
      <c r="S11" s="44">
        <v>113</v>
      </c>
      <c r="T11" s="124">
        <v>44582</v>
      </c>
      <c r="U11" s="67">
        <v>12276992</v>
      </c>
      <c r="V11" s="38">
        <v>580</v>
      </c>
      <c r="W11" s="124">
        <v>44587</v>
      </c>
      <c r="X11" s="67">
        <v>12276992</v>
      </c>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row>
    <row r="12" spans="1:129" s="51" customFormat="1" ht="15" x14ac:dyDescent="0.25">
      <c r="A12" s="375"/>
      <c r="B12" s="389"/>
      <c r="C12" s="389"/>
      <c r="D12" s="363"/>
      <c r="E12" s="369"/>
      <c r="F12" s="379"/>
      <c r="G12" s="379"/>
      <c r="H12" s="363"/>
      <c r="I12" s="363"/>
      <c r="J12" s="363"/>
      <c r="K12" s="363"/>
      <c r="L12" s="365"/>
      <c r="M12" s="374"/>
      <c r="N12" s="79" t="s">
        <v>595</v>
      </c>
      <c r="O12" s="44" t="s">
        <v>602</v>
      </c>
      <c r="P12" s="79" t="s">
        <v>600</v>
      </c>
      <c r="Q12" s="67">
        <v>10084672</v>
      </c>
      <c r="R12" s="46"/>
      <c r="S12" s="44">
        <v>193</v>
      </c>
      <c r="T12" s="124">
        <v>44587</v>
      </c>
      <c r="U12" s="67">
        <v>10084672</v>
      </c>
      <c r="V12" s="38">
        <v>1255</v>
      </c>
      <c r="W12" s="124">
        <v>44589</v>
      </c>
      <c r="X12" s="67">
        <v>10084672</v>
      </c>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row>
    <row r="13" spans="1:129" s="51" customFormat="1" ht="40.5" x14ac:dyDescent="0.25">
      <c r="A13" s="363"/>
      <c r="B13" s="369"/>
      <c r="C13" s="369"/>
      <c r="D13" s="44" t="s">
        <v>776</v>
      </c>
      <c r="E13" s="8" t="s">
        <v>156</v>
      </c>
      <c r="F13" s="335">
        <v>61651222</v>
      </c>
      <c r="G13" s="335">
        <v>61651221</v>
      </c>
      <c r="H13" s="44"/>
      <c r="I13" s="45"/>
      <c r="J13" s="44"/>
      <c r="K13" s="44"/>
      <c r="L13" s="66">
        <f>+F13+G13+H13+J13-K13</f>
        <v>123302443</v>
      </c>
      <c r="M13" s="367"/>
      <c r="N13" s="79" t="s">
        <v>1424</v>
      </c>
      <c r="O13" s="268" t="s">
        <v>1425</v>
      </c>
      <c r="P13" s="79" t="s">
        <v>1426</v>
      </c>
      <c r="Q13" s="67">
        <v>123302441</v>
      </c>
      <c r="R13" s="46"/>
      <c r="S13" s="44">
        <v>665</v>
      </c>
      <c r="T13" s="80">
        <v>44707</v>
      </c>
      <c r="U13" s="306">
        <v>123302441</v>
      </c>
      <c r="V13" s="44"/>
      <c r="W13" s="80"/>
      <c r="X13" s="44"/>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row>
    <row r="14" spans="1:129" s="109" customFormat="1" ht="15.75" thickBot="1" x14ac:dyDescent="0.3">
      <c r="A14" s="93"/>
      <c r="B14" s="93"/>
      <c r="C14" s="93"/>
      <c r="D14" s="93"/>
      <c r="E14" s="106"/>
      <c r="F14" s="102"/>
      <c r="G14" s="102"/>
      <c r="H14" s="93"/>
      <c r="I14" s="94"/>
      <c r="J14" s="93"/>
      <c r="K14" s="93"/>
      <c r="L14" s="103">
        <f>SUM(L8:L13)</f>
        <v>231626668</v>
      </c>
      <c r="M14" s="102"/>
      <c r="N14" s="107"/>
      <c r="O14" s="87"/>
      <c r="P14" s="96"/>
      <c r="Q14" s="105">
        <f>SUM(Q8:Q13)</f>
        <v>177418771</v>
      </c>
      <c r="R14" s="90"/>
      <c r="S14" s="87"/>
      <c r="T14" s="96"/>
      <c r="U14" s="105">
        <f>SUM(U8:U13)</f>
        <v>177418771</v>
      </c>
      <c r="V14" s="87"/>
      <c r="W14" s="96"/>
      <c r="X14" s="105">
        <f>SUM(X8:XFD13)</f>
        <v>54116330</v>
      </c>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row>
    <row r="15" spans="1:129" s="64" customFormat="1" ht="17.25" thickBot="1" x14ac:dyDescent="0.35">
      <c r="A15" s="52"/>
      <c r="B15" s="52"/>
      <c r="C15" s="42"/>
      <c r="D15" s="42"/>
      <c r="E15" s="42"/>
      <c r="F15" s="53"/>
      <c r="G15" s="42"/>
      <c r="H15" s="42"/>
      <c r="I15" s="43"/>
      <c r="J15" s="54" t="s">
        <v>29</v>
      </c>
      <c r="K15" s="55"/>
      <c r="L15" s="56">
        <f>+L14</f>
        <v>231626668</v>
      </c>
      <c r="M15" s="57"/>
      <c r="N15" s="57"/>
      <c r="O15" s="57"/>
      <c r="P15" s="57"/>
      <c r="Q15" s="68">
        <f>+Q14</f>
        <v>177418771</v>
      </c>
      <c r="R15" s="58">
        <f>(Q15*1)/L15</f>
        <v>0.76596867075772124</v>
      </c>
      <c r="S15" s="59"/>
      <c r="T15" s="60"/>
      <c r="U15" s="61">
        <f>+U14</f>
        <v>177418771</v>
      </c>
      <c r="V15" s="59"/>
      <c r="W15" s="60"/>
      <c r="X15" s="62">
        <f>+X14</f>
        <v>54116330</v>
      </c>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row>
    <row r="16" spans="1:129" ht="15" hidden="1" x14ac:dyDescent="0.25">
      <c r="R16" s="4"/>
    </row>
    <row r="17" spans="17:19" ht="15" hidden="1" x14ac:dyDescent="0.25">
      <c r="Q17" s="39"/>
      <c r="R17" s="6"/>
      <c r="S17" s="39"/>
    </row>
    <row r="18" spans="17:19" ht="15" hidden="1" x14ac:dyDescent="0.25">
      <c r="Q18" s="39"/>
      <c r="R18" s="6"/>
      <c r="S18" s="39"/>
    </row>
    <row r="19" spans="17:19" ht="15" hidden="1" x14ac:dyDescent="0.25">
      <c r="Q19" s="39"/>
      <c r="R19" s="6"/>
      <c r="S19" s="39"/>
    </row>
    <row r="20" spans="17:19" ht="15" hidden="1" x14ac:dyDescent="0.25">
      <c r="Q20" s="39"/>
      <c r="R20" s="6"/>
      <c r="S20" s="39"/>
    </row>
    <row r="21" spans="17:19" ht="15" hidden="1" x14ac:dyDescent="0.25">
      <c r="Q21" s="39"/>
      <c r="R21" s="6"/>
      <c r="S21" s="39"/>
    </row>
    <row r="22" spans="17:19" ht="15" hidden="1" x14ac:dyDescent="0.25">
      <c r="Q22" s="39"/>
      <c r="R22" s="6"/>
      <c r="S22" s="39"/>
    </row>
    <row r="23" spans="17:19" ht="15" hidden="1" x14ac:dyDescent="0.25">
      <c r="Q23" s="39"/>
      <c r="R23" s="6"/>
      <c r="S23" s="39"/>
    </row>
    <row r="24" spans="17:19" ht="15" hidden="1" x14ac:dyDescent="0.25">
      <c r="Q24" s="39"/>
      <c r="R24" s="6"/>
      <c r="S24" s="39"/>
    </row>
    <row r="25" spans="17:19" ht="15" hidden="1" x14ac:dyDescent="0.25">
      <c r="Q25" s="39"/>
      <c r="R25" s="7"/>
      <c r="S25" s="39"/>
    </row>
    <row r="26" spans="17:19" ht="15" hidden="1" x14ac:dyDescent="0.25"/>
    <row r="27" spans="17:19" ht="15" hidden="1" x14ac:dyDescent="0.25"/>
    <row r="28" spans="17:19" ht="15" hidden="1" x14ac:dyDescent="0.25"/>
    <row r="29" spans="17:19" ht="15" hidden="1" x14ac:dyDescent="0.25"/>
    <row r="30" spans="17:19" ht="15" hidden="1" x14ac:dyDescent="0.25"/>
    <row r="31" spans="17:19" ht="15" hidden="1" x14ac:dyDescent="0.25"/>
    <row r="32" spans="17:19" ht="15" hidden="1" x14ac:dyDescent="0.25"/>
    <row r="33" ht="15" hidden="1" x14ac:dyDescent="0.25"/>
    <row r="34" ht="15" hidden="1" x14ac:dyDescent="0.25"/>
    <row r="35" ht="15" hidden="1" x14ac:dyDescent="0.25"/>
    <row r="36" ht="15" hidden="1" x14ac:dyDescent="0.25"/>
    <row r="37" ht="15" hidden="1" x14ac:dyDescent="0.25"/>
    <row r="38" ht="15" hidden="1" x14ac:dyDescent="0.25"/>
    <row r="39" ht="15" hidden="1" x14ac:dyDescent="0.25"/>
    <row r="40" ht="15" hidden="1" x14ac:dyDescent="0.25"/>
    <row r="41" ht="15" hidden="1" x14ac:dyDescent="0.25"/>
    <row r="42" ht="15" hidden="1" x14ac:dyDescent="0.25"/>
    <row r="43" ht="15" hidden="1" x14ac:dyDescent="0.25"/>
    <row r="44" ht="15" hidden="1" x14ac:dyDescent="0.25"/>
    <row r="45" ht="15" hidden="1" x14ac:dyDescent="0.25"/>
    <row r="46" ht="15" hidden="1" x14ac:dyDescent="0.25"/>
    <row r="47" ht="15" hidden="1" x14ac:dyDescent="0.25"/>
    <row r="48"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x14ac:dyDescent="0.25"/>
    <row r="57" ht="15" hidden="1" x14ac:dyDescent="0.25"/>
    <row r="58" ht="15" hidden="1" x14ac:dyDescent="0.25"/>
    <row r="59" ht="15" hidden="1" x14ac:dyDescent="0.25"/>
    <row r="60" ht="15" hidden="1" x14ac:dyDescent="0.25"/>
    <row r="61" ht="15" hidden="1" x14ac:dyDescent="0.25"/>
    <row r="62" ht="15" hidden="1" x14ac:dyDescent="0.25"/>
    <row r="63" ht="15" hidden="1" x14ac:dyDescent="0.25"/>
    <row r="64" ht="15" hidden="1" x14ac:dyDescent="0.25"/>
    <row r="65" ht="15" hidden="1" x14ac:dyDescent="0.25"/>
    <row r="66" ht="15" hidden="1" x14ac:dyDescent="0.25"/>
    <row r="67" ht="15" hidden="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row r="821" ht="15" hidden="1" customHeight="1" x14ac:dyDescent="0.25"/>
    <row r="822" ht="15" hidden="1" customHeight="1" x14ac:dyDescent="0.25"/>
    <row r="823" ht="15" hidden="1" customHeight="1" x14ac:dyDescent="0.25"/>
    <row r="824" ht="15" hidden="1" customHeight="1" x14ac:dyDescent="0.25"/>
    <row r="825" ht="15" hidden="1" customHeight="1" x14ac:dyDescent="0.25"/>
    <row r="826" ht="15" hidden="1" customHeight="1" x14ac:dyDescent="0.25"/>
    <row r="827" ht="15" hidden="1" customHeight="1" x14ac:dyDescent="0.25"/>
    <row r="828" ht="15" hidden="1" customHeight="1" x14ac:dyDescent="0.25"/>
    <row r="829" ht="15" hidden="1" customHeight="1" x14ac:dyDescent="0.25"/>
    <row r="830" ht="15" hidden="1" customHeight="1" x14ac:dyDescent="0.25"/>
    <row r="831" ht="15" hidden="1" customHeight="1" x14ac:dyDescent="0.25"/>
  </sheetData>
  <sheetProtection algorithmName="SHA-512" hashValue="WhKcmchWlxZanFNn+iVnk9x21jyg0N8lTPh/pk4beYYiqIzrE29zY518496X8shmcDkQrVJ+VE9KtHfPc2cPoQ==" saltValue="7fDgpz5qmHp91o6mSMh6ug==" spinCount="100000" sheet="1" formatCells="0" formatColumns="0" formatRows="0" insertColumns="0" insertRows="0" insertHyperlinks="0" deleteColumns="0" deleteRows="0" sort="0" autoFilter="0" pivotTables="0"/>
  <mergeCells count="21">
    <mergeCell ref="W2:X2"/>
    <mergeCell ref="B3:V3"/>
    <mergeCell ref="W3:X3"/>
    <mergeCell ref="B4:V5"/>
    <mergeCell ref="W4:X4"/>
    <mergeCell ref="W5:X5"/>
    <mergeCell ref="A8:A13"/>
    <mergeCell ref="B8:B13"/>
    <mergeCell ref="C8:C13"/>
    <mergeCell ref="M8:M13"/>
    <mergeCell ref="A2:A5"/>
    <mergeCell ref="B2:V2"/>
    <mergeCell ref="D8:D12"/>
    <mergeCell ref="E8:E12"/>
    <mergeCell ref="F8:F12"/>
    <mergeCell ref="L8:L12"/>
    <mergeCell ref="G8:G12"/>
    <mergeCell ref="H8:H12"/>
    <mergeCell ref="I8:I12"/>
    <mergeCell ref="J8:J12"/>
    <mergeCell ref="K8:K12"/>
  </mergeCells>
  <conditionalFormatting sqref="R25:R1048576 R7:R13 R15">
    <cfRule type="cellIs" dxfId="789" priority="11" operator="between">
      <formula>0.51</formula>
      <formula>0.69</formula>
    </cfRule>
    <cfRule type="cellIs" dxfId="788" priority="12" operator="between">
      <formula>0.51</formula>
      <formula>0.69</formula>
    </cfRule>
    <cfRule type="cellIs" dxfId="787" priority="13" operator="lessThan">
      <formula>0.5</formula>
    </cfRule>
    <cfRule type="cellIs" dxfId="786" priority="14" operator="greaterThan">
      <formula>0.7</formula>
    </cfRule>
    <cfRule type="cellIs" dxfId="785" priority="15" operator="between">
      <formula>0.51</formula>
      <formula>0.69</formula>
    </cfRule>
    <cfRule type="cellIs" dxfId="784" priority="16" operator="lessThan">
      <formula>50</formula>
    </cfRule>
    <cfRule type="cellIs" dxfId="783" priority="17" operator="greaterThan">
      <formula>0.7</formula>
    </cfRule>
    <cfRule type="cellIs" dxfId="782" priority="18" operator="between">
      <formula>0.51</formula>
      <formula>0.69</formula>
    </cfRule>
    <cfRule type="cellIs" dxfId="781" priority="19" operator="lessThan">
      <formula>0.5</formula>
    </cfRule>
    <cfRule type="cellIs" dxfId="780" priority="20" operator="greaterThan">
      <formula>0.7</formula>
    </cfRule>
  </conditionalFormatting>
  <conditionalFormatting sqref="R14">
    <cfRule type="cellIs" dxfId="779" priority="1" operator="between">
      <formula>0.51</formula>
      <formula>0.69</formula>
    </cfRule>
    <cfRule type="cellIs" dxfId="778" priority="2" operator="between">
      <formula>0.51</formula>
      <formula>0.69</formula>
    </cfRule>
    <cfRule type="cellIs" dxfId="777" priority="3" operator="lessThan">
      <formula>0.5</formula>
    </cfRule>
    <cfRule type="cellIs" dxfId="776" priority="4" operator="greaterThan">
      <formula>0.7</formula>
    </cfRule>
    <cfRule type="cellIs" dxfId="775" priority="5" operator="between">
      <formula>0.51</formula>
      <formula>0.69</formula>
    </cfRule>
    <cfRule type="cellIs" dxfId="774" priority="6" operator="lessThan">
      <formula>50</formula>
    </cfRule>
    <cfRule type="cellIs" dxfId="773" priority="7" operator="greaterThan">
      <formula>0.7</formula>
    </cfRule>
    <cfRule type="cellIs" dxfId="772" priority="8" operator="between">
      <formula>0.51</formula>
      <formula>0.69</formula>
    </cfRule>
    <cfRule type="cellIs" dxfId="771" priority="9" operator="lessThan">
      <formula>0.5</formula>
    </cfRule>
    <cfRule type="cellIs" dxfId="770" priority="10" operator="greaterThan">
      <formula>0.7</formula>
    </cfRule>
  </conditionalFormatting>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482B"/>
  </sheetPr>
  <dimension ref="A1:EB855"/>
  <sheetViews>
    <sheetView showGridLines="0" topLeftCell="B1" zoomScale="80" zoomScaleNormal="80" workbookViewId="0">
      <pane ySplit="7" topLeftCell="A8" activePane="bottomLeft" state="frozen"/>
      <selection activeCell="A7" sqref="A7"/>
      <selection pane="bottomLeft" activeCell="E7" sqref="E7"/>
    </sheetView>
  </sheetViews>
  <sheetFormatPr baseColWidth="10" defaultColWidth="0" defaultRowHeight="0" customHeight="1" zeroHeight="1" x14ac:dyDescent="0.25"/>
  <cols>
    <col min="1" max="1" width="11.42578125" style="40" customWidth="1"/>
    <col min="2" max="2" width="45.7109375" style="40" customWidth="1"/>
    <col min="3" max="3" width="17.28515625" style="40" customWidth="1"/>
    <col min="4" max="4" width="14.7109375" style="40" customWidth="1"/>
    <col min="5" max="5" width="42.85546875" style="40" customWidth="1"/>
    <col min="6" max="6" width="21.140625" style="1" hidden="1" customWidth="1"/>
    <col min="7" max="7" width="19.85546875" style="40" hidden="1" customWidth="1"/>
    <col min="8" max="8" width="15.7109375" style="40" hidden="1" customWidth="1"/>
    <col min="9" max="9" width="16.7109375" style="40" hidden="1" customWidth="1"/>
    <col min="10" max="10" width="15.140625" style="40" hidden="1" customWidth="1"/>
    <col min="11" max="11" width="16.5703125" style="40" hidden="1" customWidth="1"/>
    <col min="12" max="12" width="22" style="40" customWidth="1"/>
    <col min="13" max="13" width="29.28515625" style="40" customWidth="1"/>
    <col min="14" max="14" width="15.7109375" style="40" customWidth="1"/>
    <col min="15" max="15" width="11.42578125" style="40" customWidth="1"/>
    <col min="16" max="16" width="15.42578125" style="40" customWidth="1"/>
    <col min="17" max="17" width="21.5703125" style="40" customWidth="1"/>
    <col min="18" max="18" width="11.5703125" style="3" bestFit="1" customWidth="1"/>
    <col min="19" max="19" width="11.42578125" style="40" customWidth="1"/>
    <col min="20" max="20" width="16.7109375" style="35" bestFit="1" customWidth="1"/>
    <col min="21" max="21" width="21.28515625" style="40" bestFit="1" customWidth="1"/>
    <col min="22" max="22" width="11.42578125" style="40" customWidth="1"/>
    <col min="23" max="23" width="14.5703125" style="35" customWidth="1"/>
    <col min="24" max="24" width="22.28515625" style="40" bestFit="1" customWidth="1"/>
    <col min="25" max="129" width="11.5703125" style="39" hidden="1" customWidth="1"/>
    <col min="130" max="132" width="11.5703125" style="40" hidden="1" customWidth="1"/>
    <col min="133" max="16384" width="11.42578125" style="40" hidden="1"/>
  </cols>
  <sheetData>
    <row r="1" spans="1:129" ht="15" x14ac:dyDescent="0.25">
      <c r="A1" s="24"/>
      <c r="B1" s="25"/>
      <c r="C1" s="25"/>
      <c r="D1" s="26"/>
      <c r="E1" s="26"/>
      <c r="F1" s="27"/>
      <c r="G1" s="28"/>
      <c r="H1" s="28"/>
      <c r="I1" s="28"/>
      <c r="J1" s="28"/>
      <c r="K1" s="29"/>
      <c r="L1" s="24"/>
      <c r="M1" s="24"/>
      <c r="N1" s="24"/>
      <c r="O1" s="24"/>
      <c r="P1" s="24"/>
      <c r="Q1" s="24"/>
      <c r="R1" s="24"/>
      <c r="S1" s="24"/>
      <c r="T1" s="36"/>
      <c r="U1" s="24"/>
      <c r="V1" s="24"/>
      <c r="W1" s="36"/>
    </row>
    <row r="2" spans="1:129" ht="15" x14ac:dyDescent="0.25">
      <c r="A2" s="386"/>
      <c r="B2" s="387"/>
      <c r="C2" s="387"/>
      <c r="D2" s="387"/>
      <c r="E2" s="387"/>
      <c r="F2" s="387"/>
      <c r="G2" s="387"/>
      <c r="H2" s="387"/>
      <c r="I2" s="387"/>
      <c r="J2" s="387"/>
      <c r="K2" s="387"/>
      <c r="L2" s="387"/>
      <c r="M2" s="387"/>
      <c r="N2" s="387"/>
      <c r="O2" s="387"/>
      <c r="P2" s="387"/>
      <c r="Q2" s="387"/>
      <c r="R2" s="387"/>
      <c r="S2" s="387"/>
      <c r="T2" s="387"/>
      <c r="U2" s="387"/>
      <c r="V2" s="387"/>
      <c r="W2" s="390" t="s">
        <v>86</v>
      </c>
      <c r="X2" s="390"/>
    </row>
    <row r="3" spans="1:129" ht="15" customHeight="1" x14ac:dyDescent="0.25">
      <c r="A3" s="386"/>
      <c r="B3" s="391"/>
      <c r="C3" s="391"/>
      <c r="D3" s="391"/>
      <c r="E3" s="391"/>
      <c r="F3" s="391"/>
      <c r="G3" s="391"/>
      <c r="H3" s="391"/>
      <c r="I3" s="391"/>
      <c r="J3" s="391"/>
      <c r="K3" s="391"/>
      <c r="L3" s="391"/>
      <c r="M3" s="391"/>
      <c r="N3" s="391"/>
      <c r="O3" s="391"/>
      <c r="P3" s="391"/>
      <c r="Q3" s="391"/>
      <c r="R3" s="391"/>
      <c r="S3" s="391"/>
      <c r="T3" s="391"/>
      <c r="U3" s="391"/>
      <c r="V3" s="391"/>
      <c r="W3" s="390" t="s">
        <v>88</v>
      </c>
      <c r="X3" s="390"/>
    </row>
    <row r="4" spans="1:129" ht="15" customHeight="1" x14ac:dyDescent="0.25">
      <c r="A4" s="386"/>
      <c r="B4" s="391"/>
      <c r="C4" s="391"/>
      <c r="D4" s="391"/>
      <c r="E4" s="391"/>
      <c r="F4" s="391"/>
      <c r="G4" s="391"/>
      <c r="H4" s="391"/>
      <c r="I4" s="391"/>
      <c r="J4" s="391"/>
      <c r="K4" s="391"/>
      <c r="L4" s="391"/>
      <c r="M4" s="391"/>
      <c r="N4" s="391"/>
      <c r="O4" s="391"/>
      <c r="P4" s="391"/>
      <c r="Q4" s="391"/>
      <c r="R4" s="391"/>
      <c r="S4" s="391"/>
      <c r="T4" s="391"/>
      <c r="U4" s="391"/>
      <c r="V4" s="391"/>
      <c r="W4" s="390" t="s">
        <v>90</v>
      </c>
      <c r="X4" s="390"/>
    </row>
    <row r="5" spans="1:129" ht="15" x14ac:dyDescent="0.25">
      <c r="A5" s="386"/>
      <c r="B5" s="391"/>
      <c r="C5" s="391"/>
      <c r="D5" s="391"/>
      <c r="E5" s="391"/>
      <c r="F5" s="391"/>
      <c r="G5" s="391"/>
      <c r="H5" s="391"/>
      <c r="I5" s="391"/>
      <c r="J5" s="391"/>
      <c r="K5" s="391"/>
      <c r="L5" s="391"/>
      <c r="M5" s="391"/>
      <c r="N5" s="391"/>
      <c r="O5" s="391"/>
      <c r="P5" s="391"/>
      <c r="Q5" s="391"/>
      <c r="R5" s="391"/>
      <c r="S5" s="391"/>
      <c r="T5" s="391"/>
      <c r="U5" s="391"/>
      <c r="V5" s="391"/>
      <c r="W5" s="390" t="s">
        <v>91</v>
      </c>
      <c r="X5" s="390"/>
    </row>
    <row r="6" spans="1:129" ht="15" x14ac:dyDescent="0.25">
      <c r="A6" s="24"/>
      <c r="B6" s="24"/>
      <c r="C6" s="24"/>
      <c r="D6" s="24"/>
      <c r="E6" s="24"/>
      <c r="F6" s="24"/>
      <c r="G6" s="24"/>
      <c r="H6" s="24"/>
      <c r="I6" s="24"/>
      <c r="J6" s="24"/>
      <c r="K6" s="24"/>
      <c r="L6" s="24"/>
      <c r="M6" s="24"/>
      <c r="N6" s="24"/>
      <c r="O6" s="24"/>
      <c r="P6" s="24"/>
      <c r="Q6" s="24"/>
      <c r="R6" s="24"/>
      <c r="S6" s="24"/>
      <c r="T6" s="36"/>
      <c r="U6" s="24"/>
      <c r="V6" s="24"/>
      <c r="W6" s="36"/>
    </row>
    <row r="7" spans="1:129" s="34" customFormat="1" ht="63.75" x14ac:dyDescent="0.25">
      <c r="A7" s="41" t="s">
        <v>0</v>
      </c>
      <c r="B7" s="41" t="s">
        <v>1</v>
      </c>
      <c r="C7" s="41" t="s">
        <v>2</v>
      </c>
      <c r="D7" s="41" t="s">
        <v>103</v>
      </c>
      <c r="E7" s="41" t="s">
        <v>30</v>
      </c>
      <c r="F7" s="41" t="s">
        <v>96</v>
      </c>
      <c r="G7" s="41" t="s">
        <v>882</v>
      </c>
      <c r="H7" s="41" t="s">
        <v>1152</v>
      </c>
      <c r="I7" s="41" t="s">
        <v>1153</v>
      </c>
      <c r="J7" s="41" t="s">
        <v>98</v>
      </c>
      <c r="K7" s="41" t="s">
        <v>99</v>
      </c>
      <c r="L7" s="41" t="s">
        <v>3</v>
      </c>
      <c r="M7" s="41" t="s">
        <v>4</v>
      </c>
      <c r="N7" s="41" t="s">
        <v>28</v>
      </c>
      <c r="O7" s="41" t="s">
        <v>21</v>
      </c>
      <c r="P7" s="41" t="s">
        <v>65</v>
      </c>
      <c r="Q7" s="41" t="s">
        <v>31</v>
      </c>
      <c r="R7" s="32" t="s">
        <v>62</v>
      </c>
      <c r="S7" s="41" t="s">
        <v>22</v>
      </c>
      <c r="T7" s="37" t="s">
        <v>23</v>
      </c>
      <c r="U7" s="41" t="s">
        <v>24</v>
      </c>
      <c r="V7" s="41" t="s">
        <v>25</v>
      </c>
      <c r="W7" s="37" t="s">
        <v>26</v>
      </c>
      <c r="X7" s="41" t="s">
        <v>27</v>
      </c>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row>
    <row r="8" spans="1:129" s="51" customFormat="1" ht="76.5" customHeight="1" x14ac:dyDescent="0.25">
      <c r="A8" s="362" t="s">
        <v>163</v>
      </c>
      <c r="B8" s="368" t="s">
        <v>164</v>
      </c>
      <c r="C8" s="368" t="s">
        <v>82</v>
      </c>
      <c r="D8" s="44" t="s">
        <v>777</v>
      </c>
      <c r="E8" s="8" t="s">
        <v>165</v>
      </c>
      <c r="F8" s="335">
        <v>40000000</v>
      </c>
      <c r="G8" s="335">
        <v>34000000</v>
      </c>
      <c r="H8" s="44"/>
      <c r="I8" s="45"/>
      <c r="J8" s="44"/>
      <c r="K8" s="67">
        <v>0</v>
      </c>
      <c r="L8" s="66">
        <f>+F8+G8+H8+I8+J8-K8</f>
        <v>74000000</v>
      </c>
      <c r="M8" s="366">
        <v>359674630</v>
      </c>
      <c r="N8" s="44"/>
      <c r="O8" s="44"/>
      <c r="P8" s="44"/>
      <c r="Q8" s="44"/>
      <c r="R8" s="46"/>
      <c r="S8" s="47"/>
      <c r="T8" s="48"/>
      <c r="U8" s="47"/>
      <c r="V8" s="47"/>
      <c r="W8" s="48"/>
      <c r="X8" s="49"/>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row>
    <row r="9" spans="1:129" s="51" customFormat="1" ht="42" customHeight="1" x14ac:dyDescent="0.25">
      <c r="A9" s="375"/>
      <c r="B9" s="389"/>
      <c r="C9" s="389"/>
      <c r="D9" s="372" t="s">
        <v>849</v>
      </c>
      <c r="E9" s="380" t="s">
        <v>100</v>
      </c>
      <c r="F9" s="401">
        <v>141066035</v>
      </c>
      <c r="G9" s="401">
        <v>53337315</v>
      </c>
      <c r="H9" s="408"/>
      <c r="I9" s="408"/>
      <c r="J9" s="401">
        <v>30000000</v>
      </c>
      <c r="K9" s="404">
        <v>0</v>
      </c>
      <c r="L9" s="407">
        <f>+F9+G9+H9+I9+J9-K9</f>
        <v>224403350</v>
      </c>
      <c r="M9" s="374"/>
      <c r="N9" s="79" t="s">
        <v>603</v>
      </c>
      <c r="O9" s="44" t="s">
        <v>606</v>
      </c>
      <c r="P9" s="79" t="s">
        <v>609</v>
      </c>
      <c r="Q9" s="67">
        <v>32300000</v>
      </c>
      <c r="R9" s="46"/>
      <c r="S9" s="38">
        <v>59</v>
      </c>
      <c r="T9" s="124">
        <v>44578</v>
      </c>
      <c r="U9" s="67">
        <v>32300000</v>
      </c>
      <c r="V9" s="38">
        <v>416</v>
      </c>
      <c r="W9" s="124">
        <v>44582</v>
      </c>
      <c r="X9" s="67">
        <v>32300000</v>
      </c>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row>
    <row r="10" spans="1:129" s="51" customFormat="1" ht="42" customHeight="1" x14ac:dyDescent="0.25">
      <c r="A10" s="375"/>
      <c r="B10" s="389"/>
      <c r="C10" s="389"/>
      <c r="D10" s="375"/>
      <c r="E10" s="381"/>
      <c r="F10" s="402"/>
      <c r="G10" s="432"/>
      <c r="H10" s="405"/>
      <c r="I10" s="405"/>
      <c r="J10" s="434"/>
      <c r="K10" s="436"/>
      <c r="L10" s="405"/>
      <c r="M10" s="374"/>
      <c r="N10" s="79" t="s">
        <v>604</v>
      </c>
      <c r="O10" s="44" t="s">
        <v>607</v>
      </c>
      <c r="P10" s="79" t="s">
        <v>610</v>
      </c>
      <c r="Q10" s="67">
        <v>38241840</v>
      </c>
      <c r="R10" s="46"/>
      <c r="S10" s="38">
        <v>148</v>
      </c>
      <c r="T10" s="124">
        <v>44585</v>
      </c>
      <c r="U10" s="67">
        <v>38241840</v>
      </c>
      <c r="V10" s="38">
        <v>1106</v>
      </c>
      <c r="W10" s="124">
        <v>44589</v>
      </c>
      <c r="X10" s="67">
        <v>38241840</v>
      </c>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row>
    <row r="11" spans="1:129" s="51" customFormat="1" ht="42" customHeight="1" x14ac:dyDescent="0.25">
      <c r="A11" s="375"/>
      <c r="B11" s="389"/>
      <c r="C11" s="389"/>
      <c r="D11" s="375"/>
      <c r="E11" s="381"/>
      <c r="F11" s="402"/>
      <c r="G11" s="432"/>
      <c r="H11" s="405"/>
      <c r="I11" s="405"/>
      <c r="J11" s="434"/>
      <c r="K11" s="436"/>
      <c r="L11" s="405"/>
      <c r="M11" s="374"/>
      <c r="N11" s="79" t="s">
        <v>605</v>
      </c>
      <c r="O11" s="268" t="s">
        <v>608</v>
      </c>
      <c r="P11" s="79" t="s">
        <v>611</v>
      </c>
      <c r="Q11" s="67">
        <v>32300000</v>
      </c>
      <c r="R11" s="46"/>
      <c r="S11" s="277">
        <v>157</v>
      </c>
      <c r="T11" s="124">
        <v>44585</v>
      </c>
      <c r="U11" s="67">
        <v>32300000</v>
      </c>
      <c r="V11" s="277">
        <v>1102</v>
      </c>
      <c r="W11" s="124">
        <v>44589</v>
      </c>
      <c r="X11" s="67">
        <v>32300000</v>
      </c>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row>
    <row r="12" spans="1:129" s="51" customFormat="1" ht="42" customHeight="1" x14ac:dyDescent="0.25">
      <c r="A12" s="375"/>
      <c r="B12" s="389"/>
      <c r="C12" s="389"/>
      <c r="D12" s="363"/>
      <c r="E12" s="382"/>
      <c r="F12" s="403"/>
      <c r="G12" s="433"/>
      <c r="H12" s="406"/>
      <c r="I12" s="406"/>
      <c r="J12" s="435"/>
      <c r="K12" s="437"/>
      <c r="L12" s="406"/>
      <c r="M12" s="374"/>
      <c r="N12" s="79" t="s">
        <v>1427</v>
      </c>
      <c r="O12" s="44" t="s">
        <v>1428</v>
      </c>
      <c r="P12" s="79" t="s">
        <v>1429</v>
      </c>
      <c r="Q12" s="67">
        <v>63130000</v>
      </c>
      <c r="R12" s="46"/>
      <c r="S12" s="38">
        <v>570</v>
      </c>
      <c r="T12" s="124">
        <v>44678</v>
      </c>
      <c r="U12" s="306">
        <v>63130000</v>
      </c>
      <c r="V12" s="38"/>
      <c r="W12" s="124"/>
      <c r="X12" s="67"/>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row>
    <row r="13" spans="1:129" s="51" customFormat="1" ht="36.75" customHeight="1" x14ac:dyDescent="0.25">
      <c r="A13" s="375"/>
      <c r="B13" s="389"/>
      <c r="C13" s="389"/>
      <c r="D13" s="372" t="s">
        <v>850</v>
      </c>
      <c r="E13" s="380" t="s">
        <v>118</v>
      </c>
      <c r="F13" s="401">
        <v>62867930</v>
      </c>
      <c r="G13" s="404">
        <v>0</v>
      </c>
      <c r="H13" s="362"/>
      <c r="I13" s="362"/>
      <c r="J13" s="362"/>
      <c r="K13" s="377">
        <v>11596650</v>
      </c>
      <c r="L13" s="407">
        <f>+F13+G13+H13+I13+J13-K13</f>
        <v>51271280</v>
      </c>
      <c r="M13" s="374"/>
      <c r="N13" s="79" t="s">
        <v>612</v>
      </c>
      <c r="O13" s="44" t="s">
        <v>614</v>
      </c>
      <c r="P13" s="79" t="s">
        <v>616</v>
      </c>
      <c r="Q13" s="67">
        <v>29610464</v>
      </c>
      <c r="R13" s="46"/>
      <c r="S13" s="38">
        <v>28</v>
      </c>
      <c r="T13" s="124">
        <v>44573</v>
      </c>
      <c r="U13" s="67">
        <v>29610464</v>
      </c>
      <c r="V13" s="38">
        <v>424</v>
      </c>
      <c r="W13" s="124">
        <v>44582</v>
      </c>
      <c r="X13" s="67">
        <v>29610464</v>
      </c>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row>
    <row r="14" spans="1:129" s="51" customFormat="1" ht="36.75" customHeight="1" x14ac:dyDescent="0.25">
      <c r="A14" s="375"/>
      <c r="B14" s="389"/>
      <c r="C14" s="389"/>
      <c r="D14" s="392"/>
      <c r="E14" s="381"/>
      <c r="F14" s="430"/>
      <c r="G14" s="431"/>
      <c r="H14" s="375"/>
      <c r="I14" s="375"/>
      <c r="J14" s="375"/>
      <c r="K14" s="378"/>
      <c r="L14" s="438"/>
      <c r="M14" s="374"/>
      <c r="N14" s="79" t="s">
        <v>613</v>
      </c>
      <c r="O14" s="268" t="s">
        <v>615</v>
      </c>
      <c r="P14" s="79" t="s">
        <v>617</v>
      </c>
      <c r="Q14" s="67">
        <v>16075853</v>
      </c>
      <c r="R14" s="46"/>
      <c r="S14" s="277">
        <v>316</v>
      </c>
      <c r="T14" s="124">
        <v>44596</v>
      </c>
      <c r="U14" s="67">
        <v>16075853</v>
      </c>
      <c r="V14" s="277">
        <v>2079</v>
      </c>
      <c r="W14" s="124" t="s">
        <v>1026</v>
      </c>
      <c r="X14" s="67">
        <v>16075853</v>
      </c>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row>
    <row r="15" spans="1:129" s="51" customFormat="1" ht="36.75" customHeight="1" x14ac:dyDescent="0.25">
      <c r="A15" s="375"/>
      <c r="B15" s="389"/>
      <c r="C15" s="389"/>
      <c r="D15" s="429"/>
      <c r="E15" s="406"/>
      <c r="F15" s="403"/>
      <c r="G15" s="406"/>
      <c r="H15" s="363"/>
      <c r="I15" s="363"/>
      <c r="J15" s="363"/>
      <c r="K15" s="379"/>
      <c r="L15" s="406"/>
      <c r="M15" s="374"/>
      <c r="N15" s="79" t="s">
        <v>1430</v>
      </c>
      <c r="O15" s="44" t="s">
        <v>1431</v>
      </c>
      <c r="P15" s="79" t="s">
        <v>1432</v>
      </c>
      <c r="Q15" s="67">
        <v>4284000</v>
      </c>
      <c r="R15" s="46"/>
      <c r="S15" s="38"/>
      <c r="T15" s="124"/>
      <c r="U15" s="67"/>
      <c r="V15" s="38"/>
      <c r="W15" s="124"/>
      <c r="X15" s="67"/>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row>
    <row r="16" spans="1:129" s="51" customFormat="1" ht="40.5" x14ac:dyDescent="0.25">
      <c r="A16" s="375"/>
      <c r="B16" s="389"/>
      <c r="C16" s="389"/>
      <c r="D16" s="44" t="s">
        <v>778</v>
      </c>
      <c r="E16" s="70" t="s">
        <v>166</v>
      </c>
      <c r="F16" s="335">
        <v>18403350</v>
      </c>
      <c r="G16" s="67">
        <v>0</v>
      </c>
      <c r="H16" s="44"/>
      <c r="I16" s="45"/>
      <c r="J16" s="44"/>
      <c r="K16" s="335">
        <v>18403350</v>
      </c>
      <c r="L16" s="66">
        <f>+F16+G16+H16+I16+J16-K16</f>
        <v>0</v>
      </c>
      <c r="M16" s="374"/>
      <c r="N16" s="44"/>
      <c r="O16" s="44"/>
      <c r="P16" s="44"/>
      <c r="Q16" s="44"/>
      <c r="R16" s="46"/>
      <c r="S16" s="44"/>
      <c r="T16" s="80"/>
      <c r="U16" s="44"/>
      <c r="V16" s="44"/>
      <c r="W16" s="80"/>
      <c r="X16" s="44"/>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row>
    <row r="17" spans="1:129" s="51" customFormat="1" ht="54" x14ac:dyDescent="0.25">
      <c r="A17" s="363"/>
      <c r="B17" s="369"/>
      <c r="C17" s="369"/>
      <c r="D17" s="135" t="s">
        <v>889</v>
      </c>
      <c r="E17" s="140" t="s">
        <v>231</v>
      </c>
      <c r="F17" s="136">
        <v>0</v>
      </c>
      <c r="G17" s="334">
        <v>5000000</v>
      </c>
      <c r="H17" s="135"/>
      <c r="I17" s="86"/>
      <c r="J17" s="334">
        <v>5000000</v>
      </c>
      <c r="K17" s="136">
        <v>0</v>
      </c>
      <c r="L17" s="137">
        <f>+F17+G17+H17+I17+J17-K17</f>
        <v>10000000</v>
      </c>
      <c r="M17" s="367"/>
      <c r="N17" s="44"/>
      <c r="O17" s="44"/>
      <c r="P17" s="44"/>
      <c r="Q17" s="44"/>
      <c r="R17" s="46"/>
      <c r="S17" s="44"/>
      <c r="T17" s="80"/>
      <c r="U17" s="44"/>
      <c r="V17" s="44"/>
      <c r="W17" s="80"/>
      <c r="X17" s="44"/>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row>
    <row r="18" spans="1:129" s="109" customFormat="1" ht="15" x14ac:dyDescent="0.25">
      <c r="A18" s="93"/>
      <c r="B18" s="93"/>
      <c r="C18" s="93"/>
      <c r="D18" s="93"/>
      <c r="E18" s="106"/>
      <c r="F18" s="102"/>
      <c r="G18" s="102"/>
      <c r="H18" s="93"/>
      <c r="I18" s="94"/>
      <c r="J18" s="93"/>
      <c r="K18" s="93"/>
      <c r="L18" s="103">
        <f>SUM(L8:L17)</f>
        <v>359674630</v>
      </c>
      <c r="M18" s="102"/>
      <c r="N18" s="107"/>
      <c r="O18" s="87"/>
      <c r="P18" s="96"/>
      <c r="Q18" s="105">
        <f>SUM(Q8:Q17)</f>
        <v>215942157</v>
      </c>
      <c r="R18" s="90"/>
      <c r="S18" s="87"/>
      <c r="T18" s="96"/>
      <c r="U18" s="105">
        <f>SUM(U8:U17)</f>
        <v>211658157</v>
      </c>
      <c r="V18" s="87"/>
      <c r="W18" s="96"/>
      <c r="X18" s="105">
        <f>SUM(X8:XFD17)</f>
        <v>148528157</v>
      </c>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8"/>
      <c r="DJ18" s="108"/>
      <c r="DK18" s="108"/>
      <c r="DL18" s="108"/>
      <c r="DM18" s="108"/>
      <c r="DN18" s="108"/>
      <c r="DO18" s="108"/>
      <c r="DP18" s="108"/>
      <c r="DQ18" s="108"/>
      <c r="DR18" s="108"/>
      <c r="DS18" s="108"/>
      <c r="DT18" s="108"/>
      <c r="DU18" s="108"/>
      <c r="DV18" s="108"/>
      <c r="DW18" s="108"/>
      <c r="DX18" s="108"/>
      <c r="DY18" s="108"/>
    </row>
    <row r="19" spans="1:129" s="114" customFormat="1" ht="85.5" x14ac:dyDescent="0.25">
      <c r="A19" s="197" t="s">
        <v>1121</v>
      </c>
      <c r="B19" s="230" t="s">
        <v>1122</v>
      </c>
      <c r="C19" s="199" t="s">
        <v>82</v>
      </c>
      <c r="D19" s="197" t="s">
        <v>1199</v>
      </c>
      <c r="E19" s="206" t="s">
        <v>253</v>
      </c>
      <c r="F19" s="195"/>
      <c r="G19" s="195"/>
      <c r="H19" s="197"/>
      <c r="I19" s="335">
        <v>201645000</v>
      </c>
      <c r="J19" s="201"/>
      <c r="K19" s="201"/>
      <c r="L19" s="66">
        <f t="shared" ref="L19:L36" si="0">+F19+G19+H19+I19+J19-K19</f>
        <v>201645000</v>
      </c>
      <c r="M19" s="342">
        <v>201645000</v>
      </c>
      <c r="N19" s="239"/>
      <c r="O19" s="201"/>
      <c r="P19" s="80"/>
      <c r="Q19" s="205"/>
      <c r="R19" s="46"/>
      <c r="S19" s="201"/>
      <c r="T19" s="80"/>
      <c r="U19" s="205"/>
      <c r="V19" s="201"/>
      <c r="W19" s="80"/>
      <c r="X19" s="205"/>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c r="DG19" s="113"/>
      <c r="DH19" s="113"/>
      <c r="DI19" s="113"/>
      <c r="DJ19" s="113"/>
      <c r="DK19" s="113"/>
      <c r="DL19" s="113"/>
      <c r="DM19" s="113"/>
      <c r="DN19" s="113"/>
      <c r="DO19" s="113"/>
      <c r="DP19" s="113"/>
      <c r="DQ19" s="113"/>
      <c r="DR19" s="113"/>
      <c r="DS19" s="113"/>
      <c r="DT19" s="113"/>
      <c r="DU19" s="113"/>
      <c r="DV19" s="113"/>
      <c r="DW19" s="113"/>
      <c r="DX19" s="113"/>
      <c r="DY19" s="113"/>
    </row>
    <row r="20" spans="1:129" s="109" customFormat="1" ht="15" x14ac:dyDescent="0.25">
      <c r="A20" s="93"/>
      <c r="B20" s="93"/>
      <c r="C20" s="93"/>
      <c r="D20" s="93"/>
      <c r="E20" s="106"/>
      <c r="F20" s="102"/>
      <c r="G20" s="102"/>
      <c r="H20" s="93"/>
      <c r="I20" s="94"/>
      <c r="J20" s="93"/>
      <c r="K20" s="93"/>
      <c r="L20" s="103">
        <f>+L19</f>
        <v>201645000</v>
      </c>
      <c r="M20" s="102"/>
      <c r="N20" s="107"/>
      <c r="O20" s="87"/>
      <c r="P20" s="96"/>
      <c r="Q20" s="105">
        <f>+Q19</f>
        <v>0</v>
      </c>
      <c r="R20" s="90"/>
      <c r="S20" s="87"/>
      <c r="T20" s="96"/>
      <c r="U20" s="105">
        <f>+U19</f>
        <v>0</v>
      </c>
      <c r="V20" s="87"/>
      <c r="W20" s="96"/>
      <c r="X20" s="105">
        <f>+X19</f>
        <v>0</v>
      </c>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8"/>
      <c r="DE20" s="108"/>
      <c r="DF20" s="108"/>
      <c r="DG20" s="108"/>
      <c r="DH20" s="108"/>
      <c r="DI20" s="108"/>
      <c r="DJ20" s="108"/>
      <c r="DK20" s="108"/>
      <c r="DL20" s="108"/>
      <c r="DM20" s="108"/>
      <c r="DN20" s="108"/>
      <c r="DO20" s="108"/>
      <c r="DP20" s="108"/>
      <c r="DQ20" s="108"/>
      <c r="DR20" s="108"/>
      <c r="DS20" s="108"/>
      <c r="DT20" s="108"/>
      <c r="DU20" s="108"/>
      <c r="DV20" s="108"/>
      <c r="DW20" s="108"/>
      <c r="DX20" s="108"/>
      <c r="DY20" s="108"/>
    </row>
    <row r="21" spans="1:129" s="114" customFormat="1" ht="54" x14ac:dyDescent="0.25">
      <c r="A21" s="197" t="s">
        <v>1123</v>
      </c>
      <c r="B21" s="230" t="s">
        <v>1124</v>
      </c>
      <c r="C21" s="199" t="s">
        <v>82</v>
      </c>
      <c r="D21" s="197" t="s">
        <v>850</v>
      </c>
      <c r="E21" s="206" t="s">
        <v>118</v>
      </c>
      <c r="F21" s="215"/>
      <c r="G21" s="215"/>
      <c r="H21" s="334">
        <v>4533101</v>
      </c>
      <c r="I21" s="333">
        <v>250421623</v>
      </c>
      <c r="J21" s="201"/>
      <c r="K21" s="201"/>
      <c r="L21" s="66">
        <f t="shared" si="0"/>
        <v>254954724</v>
      </c>
      <c r="M21" s="342">
        <v>254954724</v>
      </c>
      <c r="N21" s="239"/>
      <c r="O21" s="201"/>
      <c r="P21" s="80"/>
      <c r="Q21" s="205"/>
      <c r="R21" s="46"/>
      <c r="S21" s="201"/>
      <c r="T21" s="80"/>
      <c r="U21" s="205"/>
      <c r="V21" s="201"/>
      <c r="W21" s="80"/>
      <c r="X21" s="205"/>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c r="CN21" s="113"/>
      <c r="CO21" s="113"/>
      <c r="CP21" s="113"/>
      <c r="CQ21" s="113"/>
      <c r="CR21" s="113"/>
      <c r="CS21" s="113"/>
      <c r="CT21" s="113"/>
      <c r="CU21" s="113"/>
      <c r="CV21" s="113"/>
      <c r="CW21" s="113"/>
      <c r="CX21" s="113"/>
      <c r="CY21" s="113"/>
      <c r="CZ21" s="113"/>
      <c r="DA21" s="113"/>
      <c r="DB21" s="113"/>
      <c r="DC21" s="113"/>
      <c r="DD21" s="113"/>
      <c r="DE21" s="113"/>
      <c r="DF21" s="113"/>
      <c r="DG21" s="113"/>
      <c r="DH21" s="113"/>
      <c r="DI21" s="113"/>
      <c r="DJ21" s="113"/>
      <c r="DK21" s="113"/>
      <c r="DL21" s="113"/>
      <c r="DM21" s="113"/>
      <c r="DN21" s="113"/>
      <c r="DO21" s="113"/>
      <c r="DP21" s="113"/>
      <c r="DQ21" s="113"/>
      <c r="DR21" s="113"/>
      <c r="DS21" s="113"/>
      <c r="DT21" s="113"/>
      <c r="DU21" s="113"/>
      <c r="DV21" s="113"/>
      <c r="DW21" s="113"/>
      <c r="DX21" s="113"/>
      <c r="DY21" s="113"/>
    </row>
    <row r="22" spans="1:129" s="109" customFormat="1" ht="15" x14ac:dyDescent="0.25">
      <c r="A22" s="93"/>
      <c r="B22" s="93"/>
      <c r="C22" s="93"/>
      <c r="D22" s="93"/>
      <c r="E22" s="106"/>
      <c r="F22" s="102"/>
      <c r="G22" s="102"/>
      <c r="H22" s="93"/>
      <c r="I22" s="94"/>
      <c r="J22" s="93"/>
      <c r="K22" s="93"/>
      <c r="L22" s="103">
        <f>+L21</f>
        <v>254954724</v>
      </c>
      <c r="M22" s="102"/>
      <c r="N22" s="107"/>
      <c r="O22" s="87"/>
      <c r="P22" s="96"/>
      <c r="Q22" s="105">
        <f>+Q21</f>
        <v>0</v>
      </c>
      <c r="R22" s="90"/>
      <c r="S22" s="87"/>
      <c r="T22" s="96"/>
      <c r="U22" s="105">
        <f>+U21</f>
        <v>0</v>
      </c>
      <c r="V22" s="87"/>
      <c r="W22" s="96"/>
      <c r="X22" s="105">
        <f>+X21</f>
        <v>0</v>
      </c>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8"/>
      <c r="DE22" s="108"/>
      <c r="DF22" s="108"/>
      <c r="DG22" s="108"/>
      <c r="DH22" s="108"/>
      <c r="DI22" s="108"/>
      <c r="DJ22" s="108"/>
      <c r="DK22" s="108"/>
      <c r="DL22" s="108"/>
      <c r="DM22" s="108"/>
      <c r="DN22" s="108"/>
      <c r="DO22" s="108"/>
      <c r="DP22" s="108"/>
      <c r="DQ22" s="108"/>
      <c r="DR22" s="108"/>
      <c r="DS22" s="108"/>
      <c r="DT22" s="108"/>
      <c r="DU22" s="108"/>
      <c r="DV22" s="108"/>
      <c r="DW22" s="108"/>
      <c r="DX22" s="108"/>
      <c r="DY22" s="108"/>
    </row>
    <row r="23" spans="1:129" s="114" customFormat="1" ht="42.75" customHeight="1" x14ac:dyDescent="0.25">
      <c r="A23" s="362" t="s">
        <v>1125</v>
      </c>
      <c r="B23" s="393" t="s">
        <v>1126</v>
      </c>
      <c r="C23" s="368" t="s">
        <v>82</v>
      </c>
      <c r="D23" s="197" t="s">
        <v>1200</v>
      </c>
      <c r="E23" s="206" t="s">
        <v>117</v>
      </c>
      <c r="F23" s="215"/>
      <c r="G23" s="215"/>
      <c r="H23" s="334">
        <v>12372922</v>
      </c>
      <c r="I23" s="256"/>
      <c r="J23" s="201"/>
      <c r="K23" s="201"/>
      <c r="L23" s="66">
        <f t="shared" si="0"/>
        <v>12372922</v>
      </c>
      <c r="M23" s="366">
        <v>100015899</v>
      </c>
      <c r="N23" s="239"/>
      <c r="O23" s="201"/>
      <c r="P23" s="80"/>
      <c r="Q23" s="205"/>
      <c r="R23" s="46"/>
      <c r="S23" s="201"/>
      <c r="T23" s="80"/>
      <c r="U23" s="205"/>
      <c r="V23" s="201"/>
      <c r="W23" s="80"/>
      <c r="X23" s="205"/>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113"/>
      <c r="DP23" s="113"/>
      <c r="DQ23" s="113"/>
      <c r="DR23" s="113"/>
      <c r="DS23" s="113"/>
      <c r="DT23" s="113"/>
      <c r="DU23" s="113"/>
      <c r="DV23" s="113"/>
      <c r="DW23" s="113"/>
      <c r="DX23" s="113"/>
      <c r="DY23" s="113"/>
    </row>
    <row r="24" spans="1:129" s="114" customFormat="1" ht="67.5" x14ac:dyDescent="0.25">
      <c r="A24" s="375"/>
      <c r="B24" s="394"/>
      <c r="C24" s="389"/>
      <c r="D24" s="212" t="s">
        <v>849</v>
      </c>
      <c r="E24" s="206" t="s">
        <v>100</v>
      </c>
      <c r="F24" s="215"/>
      <c r="G24" s="215"/>
      <c r="H24" s="334">
        <v>45632268</v>
      </c>
      <c r="I24" s="256"/>
      <c r="J24" s="217"/>
      <c r="K24" s="217"/>
      <c r="L24" s="66">
        <f t="shared" si="0"/>
        <v>45632268</v>
      </c>
      <c r="M24" s="374"/>
      <c r="N24" s="239"/>
      <c r="O24" s="217"/>
      <c r="P24" s="80"/>
      <c r="Q24" s="220"/>
      <c r="R24" s="46"/>
      <c r="S24" s="217"/>
      <c r="T24" s="80"/>
      <c r="U24" s="220"/>
      <c r="V24" s="217"/>
      <c r="W24" s="80"/>
      <c r="X24" s="220"/>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c r="DG24" s="113"/>
      <c r="DH24" s="113"/>
      <c r="DI24" s="113"/>
      <c r="DJ24" s="113"/>
      <c r="DK24" s="113"/>
      <c r="DL24" s="113"/>
      <c r="DM24" s="113"/>
      <c r="DN24" s="113"/>
      <c r="DO24" s="113"/>
      <c r="DP24" s="113"/>
      <c r="DQ24" s="113"/>
      <c r="DR24" s="113"/>
      <c r="DS24" s="113"/>
      <c r="DT24" s="113"/>
      <c r="DU24" s="113"/>
      <c r="DV24" s="113"/>
      <c r="DW24" s="113"/>
      <c r="DX24" s="113"/>
      <c r="DY24" s="113"/>
    </row>
    <row r="25" spans="1:129" s="114" customFormat="1" ht="25.5" x14ac:dyDescent="0.25">
      <c r="A25" s="375"/>
      <c r="B25" s="394"/>
      <c r="C25" s="389"/>
      <c r="D25" s="212" t="s">
        <v>1202</v>
      </c>
      <c r="E25" s="206" t="s">
        <v>113</v>
      </c>
      <c r="F25" s="215"/>
      <c r="G25" s="215"/>
      <c r="H25" s="334">
        <v>20000000</v>
      </c>
      <c r="I25" s="256"/>
      <c r="J25" s="217"/>
      <c r="K25" s="217"/>
      <c r="L25" s="66">
        <f t="shared" si="0"/>
        <v>20000000</v>
      </c>
      <c r="M25" s="374"/>
      <c r="N25" s="239"/>
      <c r="O25" s="217"/>
      <c r="P25" s="80"/>
      <c r="Q25" s="220"/>
      <c r="R25" s="46"/>
      <c r="S25" s="217"/>
      <c r="T25" s="80"/>
      <c r="U25" s="220"/>
      <c r="V25" s="217"/>
      <c r="W25" s="80"/>
      <c r="X25" s="220"/>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113"/>
      <c r="CO25" s="113"/>
      <c r="CP25" s="113"/>
      <c r="CQ25" s="113"/>
      <c r="CR25" s="113"/>
      <c r="CS25" s="113"/>
      <c r="CT25" s="113"/>
      <c r="CU25" s="113"/>
      <c r="CV25" s="113"/>
      <c r="CW25" s="113"/>
      <c r="CX25" s="113"/>
      <c r="CY25" s="113"/>
      <c r="CZ25" s="113"/>
      <c r="DA25" s="113"/>
      <c r="DB25" s="113"/>
      <c r="DC25" s="113"/>
      <c r="DD25" s="113"/>
      <c r="DE25" s="113"/>
      <c r="DF25" s="113"/>
      <c r="DG25" s="113"/>
      <c r="DH25" s="113"/>
      <c r="DI25" s="113"/>
      <c r="DJ25" s="113"/>
      <c r="DK25" s="113"/>
      <c r="DL25" s="113"/>
      <c r="DM25" s="113"/>
      <c r="DN25" s="113"/>
      <c r="DO25" s="113"/>
      <c r="DP25" s="113"/>
      <c r="DQ25" s="113"/>
      <c r="DR25" s="113"/>
      <c r="DS25" s="113"/>
      <c r="DT25" s="113"/>
      <c r="DU25" s="113"/>
      <c r="DV25" s="113"/>
      <c r="DW25" s="113"/>
      <c r="DX25" s="113"/>
      <c r="DY25" s="113"/>
    </row>
    <row r="26" spans="1:129" s="114" customFormat="1" ht="54" x14ac:dyDescent="0.25">
      <c r="A26" s="363"/>
      <c r="B26" s="395"/>
      <c r="C26" s="369"/>
      <c r="D26" s="212" t="s">
        <v>1203</v>
      </c>
      <c r="E26" s="206" t="s">
        <v>232</v>
      </c>
      <c r="F26" s="215"/>
      <c r="G26" s="215"/>
      <c r="H26" s="334">
        <v>22010709</v>
      </c>
      <c r="I26" s="256"/>
      <c r="J26" s="217"/>
      <c r="K26" s="217"/>
      <c r="L26" s="66">
        <f t="shared" si="0"/>
        <v>22010709</v>
      </c>
      <c r="M26" s="367"/>
      <c r="N26" s="239"/>
      <c r="O26" s="217"/>
      <c r="P26" s="80"/>
      <c r="Q26" s="220"/>
      <c r="R26" s="46"/>
      <c r="S26" s="217"/>
      <c r="T26" s="80"/>
      <c r="U26" s="220"/>
      <c r="V26" s="217"/>
      <c r="W26" s="80"/>
      <c r="X26" s="220"/>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c r="CY26" s="113"/>
      <c r="CZ26" s="113"/>
      <c r="DA26" s="113"/>
      <c r="DB26" s="113"/>
      <c r="DC26" s="113"/>
      <c r="DD26" s="113"/>
      <c r="DE26" s="113"/>
      <c r="DF26" s="113"/>
      <c r="DG26" s="113"/>
      <c r="DH26" s="113"/>
      <c r="DI26" s="113"/>
      <c r="DJ26" s="113"/>
      <c r="DK26" s="113"/>
      <c r="DL26" s="113"/>
      <c r="DM26" s="113"/>
      <c r="DN26" s="113"/>
      <c r="DO26" s="113"/>
      <c r="DP26" s="113"/>
      <c r="DQ26" s="113"/>
      <c r="DR26" s="113"/>
      <c r="DS26" s="113"/>
      <c r="DT26" s="113"/>
      <c r="DU26" s="113"/>
      <c r="DV26" s="113"/>
      <c r="DW26" s="113"/>
      <c r="DX26" s="113"/>
      <c r="DY26" s="113"/>
    </row>
    <row r="27" spans="1:129" s="109" customFormat="1" ht="15" x14ac:dyDescent="0.25">
      <c r="A27" s="93"/>
      <c r="B27" s="93"/>
      <c r="C27" s="93"/>
      <c r="D27" s="93"/>
      <c r="E27" s="106"/>
      <c r="F27" s="102"/>
      <c r="G27" s="102"/>
      <c r="H27" s="93"/>
      <c r="I27" s="94"/>
      <c r="J27" s="93"/>
      <c r="K27" s="93"/>
      <c r="L27" s="103">
        <f>SUM(L23:L26)</f>
        <v>100015899</v>
      </c>
      <c r="M27" s="102"/>
      <c r="N27" s="107"/>
      <c r="O27" s="87"/>
      <c r="P27" s="96"/>
      <c r="Q27" s="105">
        <f>SUM(Q23:Q26)</f>
        <v>0</v>
      </c>
      <c r="R27" s="90"/>
      <c r="S27" s="87"/>
      <c r="T27" s="96"/>
      <c r="U27" s="105">
        <f>SUM(U23:U26)</f>
        <v>0</v>
      </c>
      <c r="V27" s="87"/>
      <c r="W27" s="96"/>
      <c r="X27" s="105">
        <f>SUM(X23:X26)</f>
        <v>0</v>
      </c>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c r="DY27" s="108"/>
    </row>
    <row r="28" spans="1:129" s="114" customFormat="1" ht="67.5" x14ac:dyDescent="0.25">
      <c r="A28" s="197" t="s">
        <v>1127</v>
      </c>
      <c r="B28" s="232" t="s">
        <v>1128</v>
      </c>
      <c r="C28" s="199" t="s">
        <v>82</v>
      </c>
      <c r="D28" s="197" t="s">
        <v>1201</v>
      </c>
      <c r="E28" s="206" t="s">
        <v>1187</v>
      </c>
      <c r="F28" s="215"/>
      <c r="G28" s="215"/>
      <c r="H28" s="334">
        <v>40000000</v>
      </c>
      <c r="I28" s="256"/>
      <c r="J28" s="201"/>
      <c r="K28" s="201"/>
      <c r="L28" s="66">
        <f t="shared" si="0"/>
        <v>40000000</v>
      </c>
      <c r="M28" s="342">
        <v>40000000</v>
      </c>
      <c r="N28" s="239"/>
      <c r="O28" s="201"/>
      <c r="P28" s="80"/>
      <c r="Q28" s="205"/>
      <c r="R28" s="46"/>
      <c r="S28" s="201"/>
      <c r="T28" s="80"/>
      <c r="U28" s="205"/>
      <c r="V28" s="201"/>
      <c r="W28" s="80"/>
      <c r="X28" s="205"/>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c r="CS28" s="113"/>
      <c r="CT28" s="113"/>
      <c r="CU28" s="113"/>
      <c r="CV28" s="113"/>
      <c r="CW28" s="113"/>
      <c r="CX28" s="113"/>
      <c r="CY28" s="113"/>
      <c r="CZ28" s="113"/>
      <c r="DA28" s="113"/>
      <c r="DB28" s="113"/>
      <c r="DC28" s="113"/>
      <c r="DD28" s="113"/>
      <c r="DE28" s="113"/>
      <c r="DF28" s="113"/>
      <c r="DG28" s="113"/>
      <c r="DH28" s="113"/>
      <c r="DI28" s="113"/>
      <c r="DJ28" s="113"/>
      <c r="DK28" s="113"/>
      <c r="DL28" s="113"/>
      <c r="DM28" s="113"/>
      <c r="DN28" s="113"/>
      <c r="DO28" s="113"/>
      <c r="DP28" s="113"/>
      <c r="DQ28" s="113"/>
      <c r="DR28" s="113"/>
      <c r="DS28" s="113"/>
      <c r="DT28" s="113"/>
      <c r="DU28" s="113"/>
      <c r="DV28" s="113"/>
      <c r="DW28" s="113"/>
      <c r="DX28" s="113"/>
      <c r="DY28" s="113"/>
    </row>
    <row r="29" spans="1:129" s="109" customFormat="1" ht="15" x14ac:dyDescent="0.25">
      <c r="A29" s="93"/>
      <c r="B29" s="93"/>
      <c r="C29" s="93"/>
      <c r="D29" s="93"/>
      <c r="E29" s="106"/>
      <c r="F29" s="102"/>
      <c r="G29" s="102"/>
      <c r="H29" s="93"/>
      <c r="I29" s="94"/>
      <c r="J29" s="93"/>
      <c r="K29" s="93"/>
      <c r="L29" s="103">
        <f>+L28</f>
        <v>40000000</v>
      </c>
      <c r="M29" s="102"/>
      <c r="N29" s="107"/>
      <c r="O29" s="87"/>
      <c r="P29" s="96"/>
      <c r="Q29" s="105">
        <f>+Q28</f>
        <v>0</v>
      </c>
      <c r="R29" s="90"/>
      <c r="S29" s="87"/>
      <c r="T29" s="96"/>
      <c r="U29" s="105">
        <f>+U28</f>
        <v>0</v>
      </c>
      <c r="V29" s="87"/>
      <c r="W29" s="96"/>
      <c r="X29" s="105">
        <f>+X28</f>
        <v>0</v>
      </c>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row>
    <row r="30" spans="1:129" s="114" customFormat="1" ht="54" customHeight="1" x14ac:dyDescent="0.25">
      <c r="A30" s="362" t="s">
        <v>1129</v>
      </c>
      <c r="B30" s="393" t="s">
        <v>1130</v>
      </c>
      <c r="C30" s="368" t="s">
        <v>1131</v>
      </c>
      <c r="D30" s="197" t="s">
        <v>1193</v>
      </c>
      <c r="E30" s="206" t="s">
        <v>1155</v>
      </c>
      <c r="F30" s="195"/>
      <c r="G30" s="195"/>
      <c r="H30" s="197"/>
      <c r="I30" s="333">
        <v>29073202</v>
      </c>
      <c r="J30" s="201"/>
      <c r="K30" s="201"/>
      <c r="L30" s="66">
        <f t="shared" si="0"/>
        <v>29073202</v>
      </c>
      <c r="M30" s="366">
        <v>102258202</v>
      </c>
      <c r="N30" s="239"/>
      <c r="O30" s="201"/>
      <c r="P30" s="80"/>
      <c r="Q30" s="205"/>
      <c r="R30" s="46"/>
      <c r="S30" s="201"/>
      <c r="T30" s="80"/>
      <c r="U30" s="205"/>
      <c r="V30" s="201"/>
      <c r="W30" s="80"/>
      <c r="X30" s="205"/>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c r="CO30" s="113"/>
      <c r="CP30" s="113"/>
      <c r="CQ30" s="113"/>
      <c r="CR30" s="113"/>
      <c r="CS30" s="113"/>
      <c r="CT30" s="113"/>
      <c r="CU30" s="113"/>
      <c r="CV30" s="113"/>
      <c r="CW30" s="113"/>
      <c r="CX30" s="113"/>
      <c r="CY30" s="113"/>
      <c r="CZ30" s="113"/>
      <c r="DA30" s="113"/>
      <c r="DB30" s="113"/>
      <c r="DC30" s="113"/>
      <c r="DD30" s="113"/>
      <c r="DE30" s="113"/>
      <c r="DF30" s="113"/>
      <c r="DG30" s="113"/>
      <c r="DH30" s="113"/>
      <c r="DI30" s="113"/>
      <c r="DJ30" s="113"/>
      <c r="DK30" s="113"/>
      <c r="DL30" s="113"/>
      <c r="DM30" s="113"/>
      <c r="DN30" s="113"/>
      <c r="DO30" s="113"/>
      <c r="DP30" s="113"/>
      <c r="DQ30" s="113"/>
      <c r="DR30" s="113"/>
      <c r="DS30" s="113"/>
      <c r="DT30" s="113"/>
      <c r="DU30" s="113"/>
      <c r="DV30" s="113"/>
      <c r="DW30" s="113"/>
      <c r="DX30" s="113"/>
      <c r="DY30" s="113"/>
    </row>
    <row r="31" spans="1:129" s="114" customFormat="1" ht="27" x14ac:dyDescent="0.25">
      <c r="A31" s="375"/>
      <c r="B31" s="394"/>
      <c r="C31" s="389"/>
      <c r="D31" s="212" t="s">
        <v>1194</v>
      </c>
      <c r="E31" s="206" t="s">
        <v>1192</v>
      </c>
      <c r="F31" s="209"/>
      <c r="G31" s="209"/>
      <c r="H31" s="212"/>
      <c r="I31" s="333">
        <v>26180000</v>
      </c>
      <c r="J31" s="217"/>
      <c r="K31" s="217"/>
      <c r="L31" s="66">
        <f t="shared" si="0"/>
        <v>26180000</v>
      </c>
      <c r="M31" s="374"/>
      <c r="N31" s="239"/>
      <c r="O31" s="217"/>
      <c r="P31" s="80"/>
      <c r="Q31" s="220"/>
      <c r="R31" s="46"/>
      <c r="S31" s="211"/>
      <c r="T31" s="48"/>
      <c r="U31" s="208"/>
      <c r="V31" s="211"/>
      <c r="W31" s="48"/>
      <c r="X31" s="228"/>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3"/>
      <c r="DB31" s="113"/>
      <c r="DC31" s="113"/>
      <c r="DD31" s="113"/>
      <c r="DE31" s="113"/>
      <c r="DF31" s="113"/>
      <c r="DG31" s="113"/>
      <c r="DH31" s="113"/>
      <c r="DI31" s="113"/>
      <c r="DJ31" s="113"/>
      <c r="DK31" s="113"/>
      <c r="DL31" s="113"/>
      <c r="DM31" s="113"/>
      <c r="DN31" s="113"/>
      <c r="DO31" s="113"/>
      <c r="DP31" s="113"/>
      <c r="DQ31" s="113"/>
      <c r="DR31" s="113"/>
      <c r="DS31" s="113"/>
      <c r="DT31" s="113"/>
      <c r="DU31" s="113"/>
      <c r="DV31" s="113"/>
      <c r="DW31" s="113"/>
      <c r="DX31" s="113"/>
      <c r="DY31" s="113"/>
    </row>
    <row r="32" spans="1:129" s="114" customFormat="1" ht="25.5" x14ac:dyDescent="0.25">
      <c r="A32" s="375"/>
      <c r="B32" s="394"/>
      <c r="C32" s="389"/>
      <c r="D32" s="212" t="s">
        <v>1196</v>
      </c>
      <c r="E32" s="206" t="s">
        <v>241</v>
      </c>
      <c r="F32" s="209"/>
      <c r="G32" s="209"/>
      <c r="H32" s="212"/>
      <c r="I32" s="333">
        <v>14875000</v>
      </c>
      <c r="J32" s="217"/>
      <c r="K32" s="217"/>
      <c r="L32" s="66">
        <f t="shared" si="0"/>
        <v>14875000</v>
      </c>
      <c r="M32" s="374"/>
      <c r="N32" s="239"/>
      <c r="O32" s="217"/>
      <c r="P32" s="80"/>
      <c r="Q32" s="220"/>
      <c r="R32" s="46"/>
      <c r="S32" s="211"/>
      <c r="T32" s="48"/>
      <c r="U32" s="208"/>
      <c r="V32" s="211"/>
      <c r="W32" s="48"/>
      <c r="X32" s="228"/>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13"/>
      <c r="CT32" s="113"/>
      <c r="CU32" s="113"/>
      <c r="CV32" s="113"/>
      <c r="CW32" s="113"/>
      <c r="CX32" s="113"/>
      <c r="CY32" s="113"/>
      <c r="CZ32" s="113"/>
      <c r="DA32" s="113"/>
      <c r="DB32" s="113"/>
      <c r="DC32" s="113"/>
      <c r="DD32" s="113"/>
      <c r="DE32" s="113"/>
      <c r="DF32" s="113"/>
      <c r="DG32" s="113"/>
      <c r="DH32" s="113"/>
      <c r="DI32" s="113"/>
      <c r="DJ32" s="113"/>
      <c r="DK32" s="113"/>
      <c r="DL32" s="113"/>
      <c r="DM32" s="113"/>
      <c r="DN32" s="113"/>
      <c r="DO32" s="113"/>
      <c r="DP32" s="113"/>
      <c r="DQ32" s="113"/>
      <c r="DR32" s="113"/>
      <c r="DS32" s="113"/>
      <c r="DT32" s="113"/>
      <c r="DU32" s="113"/>
      <c r="DV32" s="113"/>
      <c r="DW32" s="113"/>
      <c r="DX32" s="113"/>
      <c r="DY32" s="113"/>
    </row>
    <row r="33" spans="1:129" s="114" customFormat="1" ht="25.5" x14ac:dyDescent="0.25">
      <c r="A33" s="375"/>
      <c r="B33" s="394"/>
      <c r="C33" s="389"/>
      <c r="D33" s="212" t="s">
        <v>1197</v>
      </c>
      <c r="E33" s="206" t="s">
        <v>993</v>
      </c>
      <c r="F33" s="209"/>
      <c r="G33" s="209"/>
      <c r="H33" s="212"/>
      <c r="I33" s="333">
        <v>14280000</v>
      </c>
      <c r="J33" s="217"/>
      <c r="K33" s="217"/>
      <c r="L33" s="66">
        <f t="shared" si="0"/>
        <v>14280000</v>
      </c>
      <c r="M33" s="374"/>
      <c r="N33" s="239"/>
      <c r="O33" s="217"/>
      <c r="P33" s="80"/>
      <c r="Q33" s="220"/>
      <c r="R33" s="46"/>
      <c r="S33" s="211"/>
      <c r="T33" s="48"/>
      <c r="U33" s="208"/>
      <c r="V33" s="211"/>
      <c r="W33" s="48"/>
      <c r="X33" s="228"/>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c r="CN33" s="113"/>
      <c r="CO33" s="113"/>
      <c r="CP33" s="113"/>
      <c r="CQ33" s="113"/>
      <c r="CR33" s="113"/>
      <c r="CS33" s="113"/>
      <c r="CT33" s="113"/>
      <c r="CU33" s="113"/>
      <c r="CV33" s="113"/>
      <c r="CW33" s="113"/>
      <c r="CX33" s="113"/>
      <c r="CY33" s="113"/>
      <c r="CZ33" s="113"/>
      <c r="DA33" s="113"/>
      <c r="DB33" s="113"/>
      <c r="DC33" s="113"/>
      <c r="DD33" s="113"/>
      <c r="DE33" s="113"/>
      <c r="DF33" s="113"/>
      <c r="DG33" s="113"/>
      <c r="DH33" s="113"/>
      <c r="DI33" s="113"/>
      <c r="DJ33" s="113"/>
      <c r="DK33" s="113"/>
      <c r="DL33" s="113"/>
      <c r="DM33" s="113"/>
      <c r="DN33" s="113"/>
      <c r="DO33" s="113"/>
      <c r="DP33" s="113"/>
      <c r="DQ33" s="113"/>
      <c r="DR33" s="113"/>
      <c r="DS33" s="113"/>
      <c r="DT33" s="113"/>
      <c r="DU33" s="113"/>
      <c r="DV33" s="113"/>
      <c r="DW33" s="113"/>
      <c r="DX33" s="113"/>
      <c r="DY33" s="113"/>
    </row>
    <row r="34" spans="1:129" s="114" customFormat="1" ht="27" x14ac:dyDescent="0.25">
      <c r="A34" s="363"/>
      <c r="B34" s="395"/>
      <c r="C34" s="369"/>
      <c r="D34" s="212" t="s">
        <v>1198</v>
      </c>
      <c r="E34" s="206" t="s">
        <v>20</v>
      </c>
      <c r="F34" s="209"/>
      <c r="G34" s="209"/>
      <c r="H34" s="212"/>
      <c r="I34" s="333">
        <v>17850000</v>
      </c>
      <c r="J34" s="217"/>
      <c r="K34" s="217"/>
      <c r="L34" s="66">
        <f t="shared" si="0"/>
        <v>17850000</v>
      </c>
      <c r="M34" s="367"/>
      <c r="N34" s="239"/>
      <c r="O34" s="217"/>
      <c r="P34" s="80"/>
      <c r="Q34" s="220"/>
      <c r="R34" s="46"/>
      <c r="S34" s="211"/>
      <c r="T34" s="48"/>
      <c r="U34" s="208"/>
      <c r="V34" s="211"/>
      <c r="W34" s="48"/>
      <c r="X34" s="228"/>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c r="CS34" s="113"/>
      <c r="CT34" s="113"/>
      <c r="CU34" s="113"/>
      <c r="CV34" s="113"/>
      <c r="CW34" s="113"/>
      <c r="CX34" s="113"/>
      <c r="CY34" s="113"/>
      <c r="CZ34" s="113"/>
      <c r="DA34" s="113"/>
      <c r="DB34" s="113"/>
      <c r="DC34" s="113"/>
      <c r="DD34" s="113"/>
      <c r="DE34" s="113"/>
      <c r="DF34" s="113"/>
      <c r="DG34" s="113"/>
      <c r="DH34" s="113"/>
      <c r="DI34" s="113"/>
      <c r="DJ34" s="113"/>
      <c r="DK34" s="113"/>
      <c r="DL34" s="113"/>
      <c r="DM34" s="113"/>
      <c r="DN34" s="113"/>
      <c r="DO34" s="113"/>
      <c r="DP34" s="113"/>
      <c r="DQ34" s="113"/>
      <c r="DR34" s="113"/>
      <c r="DS34" s="113"/>
      <c r="DT34" s="113"/>
      <c r="DU34" s="113"/>
      <c r="DV34" s="113"/>
      <c r="DW34" s="113"/>
      <c r="DX34" s="113"/>
      <c r="DY34" s="113"/>
    </row>
    <row r="35" spans="1:129" s="109" customFormat="1" ht="15" x14ac:dyDescent="0.25">
      <c r="A35" s="93"/>
      <c r="B35" s="93"/>
      <c r="C35" s="93"/>
      <c r="D35" s="93"/>
      <c r="E35" s="106"/>
      <c r="F35" s="102"/>
      <c r="G35" s="102"/>
      <c r="H35" s="93"/>
      <c r="I35" s="94"/>
      <c r="J35" s="93"/>
      <c r="K35" s="93"/>
      <c r="L35" s="103">
        <f>SUM(L30:L34)</f>
        <v>102258202</v>
      </c>
      <c r="M35" s="102"/>
      <c r="N35" s="107"/>
      <c r="O35" s="87"/>
      <c r="P35" s="96"/>
      <c r="Q35" s="105">
        <f>SUM(Q30:Q34)</f>
        <v>0</v>
      </c>
      <c r="R35" s="90"/>
      <c r="S35" s="87"/>
      <c r="T35" s="96"/>
      <c r="U35" s="105">
        <f>SUM(U30:U34)</f>
        <v>0</v>
      </c>
      <c r="V35" s="87"/>
      <c r="W35" s="96"/>
      <c r="X35" s="105">
        <f>SUM(X30:X34)</f>
        <v>0</v>
      </c>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08"/>
      <c r="DV35" s="108"/>
      <c r="DW35" s="108"/>
      <c r="DX35" s="108"/>
      <c r="DY35" s="108"/>
    </row>
    <row r="36" spans="1:129" s="114" customFormat="1" ht="54" x14ac:dyDescent="0.25">
      <c r="A36" s="197" t="s">
        <v>1561</v>
      </c>
      <c r="B36" s="232" t="s">
        <v>1132</v>
      </c>
      <c r="C36" s="199" t="s">
        <v>1133</v>
      </c>
      <c r="D36" s="197" t="s">
        <v>1195</v>
      </c>
      <c r="E36" s="206" t="s">
        <v>138</v>
      </c>
      <c r="F36" s="195"/>
      <c r="G36" s="195"/>
      <c r="H36" s="197"/>
      <c r="I36" s="333">
        <v>30512225</v>
      </c>
      <c r="J36" s="201"/>
      <c r="K36" s="201"/>
      <c r="L36" s="66">
        <f t="shared" si="0"/>
        <v>30512225</v>
      </c>
      <c r="M36" s="342">
        <v>30512225</v>
      </c>
      <c r="N36" s="239"/>
      <c r="O36" s="201"/>
      <c r="P36" s="80"/>
      <c r="Q36" s="205"/>
      <c r="R36" s="46"/>
      <c r="S36" s="196"/>
      <c r="T36" s="48"/>
      <c r="U36" s="194"/>
      <c r="V36" s="196"/>
      <c r="W36" s="48"/>
      <c r="X36" s="228"/>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3"/>
      <c r="CI36" s="113"/>
      <c r="CJ36" s="113"/>
      <c r="CK36" s="113"/>
      <c r="CL36" s="113"/>
      <c r="CM36" s="113"/>
      <c r="CN36" s="113"/>
      <c r="CO36" s="113"/>
      <c r="CP36" s="113"/>
      <c r="CQ36" s="113"/>
      <c r="CR36" s="113"/>
      <c r="CS36" s="113"/>
      <c r="CT36" s="113"/>
      <c r="CU36" s="113"/>
      <c r="CV36" s="113"/>
      <c r="CW36" s="113"/>
      <c r="CX36" s="113"/>
      <c r="CY36" s="113"/>
      <c r="CZ36" s="113"/>
      <c r="DA36" s="113"/>
      <c r="DB36" s="113"/>
      <c r="DC36" s="113"/>
      <c r="DD36" s="113"/>
      <c r="DE36" s="113"/>
      <c r="DF36" s="113"/>
      <c r="DG36" s="113"/>
      <c r="DH36" s="113"/>
      <c r="DI36" s="113"/>
      <c r="DJ36" s="113"/>
      <c r="DK36" s="113"/>
      <c r="DL36" s="113"/>
      <c r="DM36" s="113"/>
      <c r="DN36" s="113"/>
      <c r="DO36" s="113"/>
      <c r="DP36" s="113"/>
      <c r="DQ36" s="113"/>
      <c r="DR36" s="113"/>
      <c r="DS36" s="113"/>
      <c r="DT36" s="113"/>
      <c r="DU36" s="113"/>
      <c r="DV36" s="113"/>
      <c r="DW36" s="113"/>
      <c r="DX36" s="113"/>
      <c r="DY36" s="113"/>
    </row>
    <row r="37" spans="1:129" s="109" customFormat="1" ht="15.75" thickBot="1" x14ac:dyDescent="0.3">
      <c r="A37" s="93"/>
      <c r="B37" s="93"/>
      <c r="C37" s="93"/>
      <c r="D37" s="93"/>
      <c r="E37" s="106"/>
      <c r="F37" s="102"/>
      <c r="G37" s="102"/>
      <c r="H37" s="93"/>
      <c r="I37" s="94"/>
      <c r="J37" s="93"/>
      <c r="K37" s="93"/>
      <c r="L37" s="103">
        <f>+L36</f>
        <v>30512225</v>
      </c>
      <c r="M37" s="102"/>
      <c r="N37" s="107"/>
      <c r="O37" s="87"/>
      <c r="P37" s="96"/>
      <c r="Q37" s="105">
        <f>+Q36</f>
        <v>0</v>
      </c>
      <c r="R37" s="90"/>
      <c r="S37" s="87"/>
      <c r="T37" s="96"/>
      <c r="U37" s="105">
        <f>+U36</f>
        <v>0</v>
      </c>
      <c r="V37" s="87"/>
      <c r="W37" s="96"/>
      <c r="X37" s="105">
        <f>+X36</f>
        <v>0</v>
      </c>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08"/>
      <c r="DV37" s="108"/>
      <c r="DW37" s="108"/>
      <c r="DX37" s="108"/>
      <c r="DY37" s="108"/>
    </row>
    <row r="38" spans="1:129" s="64" customFormat="1" ht="17.25" thickBot="1" x14ac:dyDescent="0.35">
      <c r="A38" s="52"/>
      <c r="B38" s="52"/>
      <c r="C38" s="42"/>
      <c r="D38" s="42"/>
      <c r="E38" s="42"/>
      <c r="F38" s="53"/>
      <c r="G38" s="42"/>
      <c r="H38" s="42"/>
      <c r="I38" s="43"/>
      <c r="J38" s="54" t="s">
        <v>29</v>
      </c>
      <c r="K38" s="55"/>
      <c r="L38" s="56">
        <f>+L18+L20+L22+L27+L29+L35+L37</f>
        <v>1089060680</v>
      </c>
      <c r="M38" s="57"/>
      <c r="N38" s="57"/>
      <c r="O38" s="57"/>
      <c r="P38" s="57"/>
      <c r="Q38" s="68">
        <f>+Q18+Q20+Q22+Q27+Q29+Q35+Q37</f>
        <v>215942157</v>
      </c>
      <c r="R38" s="58">
        <f>(Q38*1)/L38</f>
        <v>0.19828294324242796</v>
      </c>
      <c r="S38" s="59"/>
      <c r="T38" s="60"/>
      <c r="U38" s="61">
        <f>+U18+U20+U22+U27+U29+U35+U37</f>
        <v>211658157</v>
      </c>
      <c r="V38" s="59"/>
      <c r="W38" s="60"/>
      <c r="X38" s="62">
        <f>+X18+X20+X22+X27+X29+X35+X37</f>
        <v>148528157</v>
      </c>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row>
    <row r="39" spans="1:129" ht="15" hidden="1" x14ac:dyDescent="0.25">
      <c r="R39" s="4"/>
    </row>
    <row r="40" spans="1:129" ht="15" hidden="1" x14ac:dyDescent="0.25">
      <c r="Q40" s="39"/>
      <c r="R40" s="6"/>
      <c r="S40" s="39"/>
    </row>
    <row r="41" spans="1:129" ht="15" hidden="1" x14ac:dyDescent="0.25">
      <c r="Q41" s="39"/>
      <c r="R41" s="6"/>
      <c r="S41" s="39"/>
    </row>
    <row r="42" spans="1:129" ht="15" hidden="1" x14ac:dyDescent="0.25">
      <c r="Q42" s="39"/>
      <c r="R42" s="6"/>
      <c r="S42" s="39"/>
    </row>
    <row r="43" spans="1:129" ht="15" hidden="1" x14ac:dyDescent="0.25">
      <c r="Q43" s="39"/>
      <c r="R43" s="6"/>
      <c r="S43" s="39"/>
    </row>
    <row r="44" spans="1:129" ht="15" hidden="1" x14ac:dyDescent="0.25">
      <c r="Q44" s="39"/>
      <c r="R44" s="6"/>
      <c r="S44" s="39"/>
    </row>
    <row r="45" spans="1:129" ht="15" hidden="1" x14ac:dyDescent="0.25">
      <c r="Q45" s="39"/>
      <c r="R45" s="6"/>
      <c r="S45" s="39"/>
    </row>
    <row r="46" spans="1:129" ht="15" hidden="1" x14ac:dyDescent="0.25">
      <c r="Q46" s="39"/>
      <c r="R46" s="6"/>
      <c r="S46" s="39"/>
    </row>
    <row r="47" spans="1:129" ht="15" hidden="1" x14ac:dyDescent="0.25">
      <c r="Q47" s="39"/>
      <c r="R47" s="6"/>
      <c r="S47" s="39"/>
    </row>
    <row r="48" spans="1:129" ht="15" hidden="1" x14ac:dyDescent="0.25">
      <c r="Q48" s="39"/>
      <c r="R48" s="7"/>
      <c r="S48" s="39"/>
    </row>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x14ac:dyDescent="0.25"/>
    <row r="57" ht="15" hidden="1" x14ac:dyDescent="0.25"/>
    <row r="58" ht="15" hidden="1" x14ac:dyDescent="0.25"/>
    <row r="59" ht="15" hidden="1" x14ac:dyDescent="0.25"/>
    <row r="60" ht="15" hidden="1" x14ac:dyDescent="0.25"/>
    <row r="61" ht="15" hidden="1" x14ac:dyDescent="0.25"/>
    <row r="62" ht="15" hidden="1" x14ac:dyDescent="0.25"/>
    <row r="63" ht="15" hidden="1" x14ac:dyDescent="0.25"/>
    <row r="64"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row r="821" ht="15" hidden="1" customHeight="1" x14ac:dyDescent="0.25"/>
    <row r="822" ht="15" hidden="1" customHeight="1" x14ac:dyDescent="0.25"/>
    <row r="823" ht="15" hidden="1" customHeight="1" x14ac:dyDescent="0.25"/>
    <row r="824" ht="15" hidden="1" customHeight="1" x14ac:dyDescent="0.25"/>
    <row r="825" ht="15" hidden="1" customHeight="1" x14ac:dyDescent="0.25"/>
    <row r="826" ht="15" hidden="1" customHeight="1" x14ac:dyDescent="0.25"/>
    <row r="827" ht="15" hidden="1" customHeight="1" x14ac:dyDescent="0.25"/>
    <row r="828" ht="15" hidden="1" customHeight="1" x14ac:dyDescent="0.25"/>
    <row r="829" ht="15" hidden="1" customHeight="1" x14ac:dyDescent="0.25"/>
    <row r="830" ht="15" hidden="1" customHeight="1" x14ac:dyDescent="0.25"/>
    <row r="831" ht="15" hidden="1" customHeight="1" x14ac:dyDescent="0.25"/>
    <row r="832" ht="15" hidden="1" customHeight="1" x14ac:dyDescent="0.25"/>
    <row r="833" ht="15" hidden="1" customHeight="1" x14ac:dyDescent="0.25"/>
    <row r="834" ht="15" hidden="1" customHeight="1" x14ac:dyDescent="0.25"/>
    <row r="835" ht="15" hidden="1" customHeight="1" x14ac:dyDescent="0.25"/>
    <row r="836" ht="15" hidden="1" customHeight="1" x14ac:dyDescent="0.25"/>
    <row r="837" ht="15" hidden="1" customHeight="1" x14ac:dyDescent="0.25"/>
    <row r="838" ht="15" hidden="1" customHeight="1" x14ac:dyDescent="0.25"/>
    <row r="839" ht="15" hidden="1" customHeight="1" x14ac:dyDescent="0.25"/>
    <row r="840" ht="15" hidden="1" customHeight="1" x14ac:dyDescent="0.25"/>
    <row r="841" ht="15" hidden="1" customHeight="1" x14ac:dyDescent="0.25"/>
    <row r="842" ht="15" hidden="1" customHeight="1" x14ac:dyDescent="0.25"/>
    <row r="843" ht="15" hidden="1" customHeight="1" x14ac:dyDescent="0.25"/>
    <row r="844" ht="15" hidden="1" customHeight="1" x14ac:dyDescent="0.25"/>
    <row r="845" ht="15" hidden="1" customHeight="1" x14ac:dyDescent="0.25"/>
    <row r="846" ht="15" hidden="1" customHeight="1" x14ac:dyDescent="0.25"/>
    <row r="847" ht="15" hidden="1" customHeight="1" x14ac:dyDescent="0.25"/>
    <row r="848" ht="15" hidden="1" customHeight="1" x14ac:dyDescent="0.25"/>
    <row r="849" ht="15" hidden="1" customHeight="1" x14ac:dyDescent="0.25"/>
    <row r="850" ht="15" hidden="1" customHeight="1" x14ac:dyDescent="0.25"/>
    <row r="851" ht="15" hidden="1" customHeight="1" x14ac:dyDescent="0.25"/>
    <row r="852" ht="15" hidden="1" customHeight="1" x14ac:dyDescent="0.25"/>
    <row r="853" ht="15" hidden="1" customHeight="1" x14ac:dyDescent="0.25"/>
    <row r="854" ht="15" hidden="1" customHeight="1" x14ac:dyDescent="0.25"/>
    <row r="855" ht="15" hidden="1" customHeight="1" x14ac:dyDescent="0.25"/>
  </sheetData>
  <sheetProtection algorithmName="SHA-512" hashValue="lGSVliJolglS61kEvhS+Ebl5aLH/3r3XBzTOepYyhyStxSAiaP9zFWOShS20ziaEYrnp0/w8qe5NlHCAW+UJvg==" saltValue="I7ugIDq5Fe6a7q3lKlSgAw==" spinCount="100000" sheet="1" formatCells="0" formatColumns="0" formatRows="0" insertColumns="0" insertRows="0" insertHyperlinks="0" deleteColumns="0" deleteRows="0" sort="0" autoFilter="0" pivotTables="0"/>
  <mergeCells count="38">
    <mergeCell ref="M23:M26"/>
    <mergeCell ref="M30:M34"/>
    <mergeCell ref="A30:A34"/>
    <mergeCell ref="B30:B34"/>
    <mergeCell ref="C30:C34"/>
    <mergeCell ref="A23:A26"/>
    <mergeCell ref="B23:B26"/>
    <mergeCell ref="C23:C26"/>
    <mergeCell ref="W2:X2"/>
    <mergeCell ref="B3:V3"/>
    <mergeCell ref="W3:X3"/>
    <mergeCell ref="B4:V5"/>
    <mergeCell ref="W4:X4"/>
    <mergeCell ref="W5:X5"/>
    <mergeCell ref="A2:A5"/>
    <mergeCell ref="B2:V2"/>
    <mergeCell ref="D9:D12"/>
    <mergeCell ref="E9:E12"/>
    <mergeCell ref="F9:F12"/>
    <mergeCell ref="G9:G12"/>
    <mergeCell ref="L9:L12"/>
    <mergeCell ref="H9:H12"/>
    <mergeCell ref="I9:I12"/>
    <mergeCell ref="J9:J12"/>
    <mergeCell ref="K9:K12"/>
    <mergeCell ref="M8:M17"/>
    <mergeCell ref="B8:B17"/>
    <mergeCell ref="C8:C17"/>
    <mergeCell ref="A8:A17"/>
    <mergeCell ref="L13:L15"/>
    <mergeCell ref="D13:D15"/>
    <mergeCell ref="E13:E15"/>
    <mergeCell ref="F13:F15"/>
    <mergeCell ref="G13:G15"/>
    <mergeCell ref="K13:K15"/>
    <mergeCell ref="H13:H15"/>
    <mergeCell ref="I13:I15"/>
    <mergeCell ref="J13:J15"/>
  </mergeCells>
  <conditionalFormatting sqref="R48:R1048576 R7:R19 R21 R23:R26 R28 R30:R34 R36 R38">
    <cfRule type="cellIs" dxfId="769" priority="71" operator="between">
      <formula>0.51</formula>
      <formula>0.69</formula>
    </cfRule>
    <cfRule type="cellIs" dxfId="768" priority="72" operator="between">
      <formula>0.51</formula>
      <formula>0.69</formula>
    </cfRule>
    <cfRule type="cellIs" dxfId="767" priority="73" operator="lessThan">
      <formula>0.5</formula>
    </cfRule>
    <cfRule type="cellIs" dxfId="766" priority="74" operator="greaterThan">
      <formula>0.7</formula>
    </cfRule>
    <cfRule type="cellIs" dxfId="765" priority="75" operator="between">
      <formula>0.51</formula>
      <formula>0.69</formula>
    </cfRule>
    <cfRule type="cellIs" dxfId="764" priority="76" operator="lessThan">
      <formula>50</formula>
    </cfRule>
    <cfRule type="cellIs" dxfId="763" priority="77" operator="greaterThan">
      <formula>0.7</formula>
    </cfRule>
    <cfRule type="cellIs" dxfId="762" priority="78" operator="between">
      <formula>0.51</formula>
      <formula>0.69</formula>
    </cfRule>
    <cfRule type="cellIs" dxfId="761" priority="79" operator="lessThan">
      <formula>0.5</formula>
    </cfRule>
    <cfRule type="cellIs" dxfId="760" priority="80" operator="greaterThan">
      <formula>0.7</formula>
    </cfRule>
  </conditionalFormatting>
  <conditionalFormatting sqref="R20">
    <cfRule type="cellIs" dxfId="759" priority="51" operator="between">
      <formula>0.51</formula>
      <formula>0.69</formula>
    </cfRule>
    <cfRule type="cellIs" dxfId="758" priority="52" operator="between">
      <formula>0.51</formula>
      <formula>0.69</formula>
    </cfRule>
    <cfRule type="cellIs" dxfId="757" priority="53" operator="lessThan">
      <formula>0.5</formula>
    </cfRule>
    <cfRule type="cellIs" dxfId="756" priority="54" operator="greaterThan">
      <formula>0.7</formula>
    </cfRule>
    <cfRule type="cellIs" dxfId="755" priority="55" operator="between">
      <formula>0.51</formula>
      <formula>0.69</formula>
    </cfRule>
    <cfRule type="cellIs" dxfId="754" priority="56" operator="lessThan">
      <formula>50</formula>
    </cfRule>
    <cfRule type="cellIs" dxfId="753" priority="57" operator="greaterThan">
      <formula>0.7</formula>
    </cfRule>
    <cfRule type="cellIs" dxfId="752" priority="58" operator="between">
      <formula>0.51</formula>
      <formula>0.69</formula>
    </cfRule>
    <cfRule type="cellIs" dxfId="751" priority="59" operator="lessThan">
      <formula>0.5</formula>
    </cfRule>
    <cfRule type="cellIs" dxfId="750" priority="60" operator="greaterThan">
      <formula>0.7</formula>
    </cfRule>
  </conditionalFormatting>
  <conditionalFormatting sqref="R22">
    <cfRule type="cellIs" dxfId="749" priority="41" operator="between">
      <formula>0.51</formula>
      <formula>0.69</formula>
    </cfRule>
    <cfRule type="cellIs" dxfId="748" priority="42" operator="between">
      <formula>0.51</formula>
      <formula>0.69</formula>
    </cfRule>
    <cfRule type="cellIs" dxfId="747" priority="43" operator="lessThan">
      <formula>0.5</formula>
    </cfRule>
    <cfRule type="cellIs" dxfId="746" priority="44" operator="greaterThan">
      <formula>0.7</formula>
    </cfRule>
    <cfRule type="cellIs" dxfId="745" priority="45" operator="between">
      <formula>0.51</formula>
      <formula>0.69</formula>
    </cfRule>
    <cfRule type="cellIs" dxfId="744" priority="46" operator="lessThan">
      <formula>50</formula>
    </cfRule>
    <cfRule type="cellIs" dxfId="743" priority="47" operator="greaterThan">
      <formula>0.7</formula>
    </cfRule>
    <cfRule type="cellIs" dxfId="742" priority="48" operator="between">
      <formula>0.51</formula>
      <formula>0.69</formula>
    </cfRule>
    <cfRule type="cellIs" dxfId="741" priority="49" operator="lessThan">
      <formula>0.5</formula>
    </cfRule>
    <cfRule type="cellIs" dxfId="740" priority="50" operator="greaterThan">
      <formula>0.7</formula>
    </cfRule>
  </conditionalFormatting>
  <conditionalFormatting sqref="R27">
    <cfRule type="cellIs" dxfId="739" priority="31" operator="between">
      <formula>0.51</formula>
      <formula>0.69</formula>
    </cfRule>
    <cfRule type="cellIs" dxfId="738" priority="32" operator="between">
      <formula>0.51</formula>
      <formula>0.69</formula>
    </cfRule>
    <cfRule type="cellIs" dxfId="737" priority="33" operator="lessThan">
      <formula>0.5</formula>
    </cfRule>
    <cfRule type="cellIs" dxfId="736" priority="34" operator="greaterThan">
      <formula>0.7</formula>
    </cfRule>
    <cfRule type="cellIs" dxfId="735" priority="35" operator="between">
      <formula>0.51</formula>
      <formula>0.69</formula>
    </cfRule>
    <cfRule type="cellIs" dxfId="734" priority="36" operator="lessThan">
      <formula>50</formula>
    </cfRule>
    <cfRule type="cellIs" dxfId="733" priority="37" operator="greaterThan">
      <formula>0.7</formula>
    </cfRule>
    <cfRule type="cellIs" dxfId="732" priority="38" operator="between">
      <formula>0.51</formula>
      <formula>0.69</formula>
    </cfRule>
    <cfRule type="cellIs" dxfId="731" priority="39" operator="lessThan">
      <formula>0.5</formula>
    </cfRule>
    <cfRule type="cellIs" dxfId="730" priority="40" operator="greaterThan">
      <formula>0.7</formula>
    </cfRule>
  </conditionalFormatting>
  <conditionalFormatting sqref="R29">
    <cfRule type="cellIs" dxfId="729" priority="21" operator="between">
      <formula>0.51</formula>
      <formula>0.69</formula>
    </cfRule>
    <cfRule type="cellIs" dxfId="728" priority="22" operator="between">
      <formula>0.51</formula>
      <formula>0.69</formula>
    </cfRule>
    <cfRule type="cellIs" dxfId="727" priority="23" operator="lessThan">
      <formula>0.5</formula>
    </cfRule>
    <cfRule type="cellIs" dxfId="726" priority="24" operator="greaterThan">
      <formula>0.7</formula>
    </cfRule>
    <cfRule type="cellIs" dxfId="725" priority="25" operator="between">
      <formula>0.51</formula>
      <formula>0.69</formula>
    </cfRule>
    <cfRule type="cellIs" dxfId="724" priority="26" operator="lessThan">
      <formula>50</formula>
    </cfRule>
    <cfRule type="cellIs" dxfId="723" priority="27" operator="greaterThan">
      <formula>0.7</formula>
    </cfRule>
    <cfRule type="cellIs" dxfId="722" priority="28" operator="between">
      <formula>0.51</formula>
      <formula>0.69</formula>
    </cfRule>
    <cfRule type="cellIs" dxfId="721" priority="29" operator="lessThan">
      <formula>0.5</formula>
    </cfRule>
    <cfRule type="cellIs" dxfId="720" priority="30" operator="greaterThan">
      <formula>0.7</formula>
    </cfRule>
  </conditionalFormatting>
  <conditionalFormatting sqref="R35">
    <cfRule type="cellIs" dxfId="719" priority="11" operator="between">
      <formula>0.51</formula>
      <formula>0.69</formula>
    </cfRule>
    <cfRule type="cellIs" dxfId="718" priority="12" operator="between">
      <formula>0.51</formula>
      <formula>0.69</formula>
    </cfRule>
    <cfRule type="cellIs" dxfId="717" priority="13" operator="lessThan">
      <formula>0.5</formula>
    </cfRule>
    <cfRule type="cellIs" dxfId="716" priority="14" operator="greaterThan">
      <formula>0.7</formula>
    </cfRule>
    <cfRule type="cellIs" dxfId="715" priority="15" operator="between">
      <formula>0.51</formula>
      <formula>0.69</formula>
    </cfRule>
    <cfRule type="cellIs" dxfId="714" priority="16" operator="lessThan">
      <formula>50</formula>
    </cfRule>
    <cfRule type="cellIs" dxfId="713" priority="17" operator="greaterThan">
      <formula>0.7</formula>
    </cfRule>
    <cfRule type="cellIs" dxfId="712" priority="18" operator="between">
      <formula>0.51</formula>
      <formula>0.69</formula>
    </cfRule>
    <cfRule type="cellIs" dxfId="711" priority="19" operator="lessThan">
      <formula>0.5</formula>
    </cfRule>
    <cfRule type="cellIs" dxfId="710" priority="20" operator="greaterThan">
      <formula>0.7</formula>
    </cfRule>
  </conditionalFormatting>
  <conditionalFormatting sqref="R37">
    <cfRule type="cellIs" dxfId="709" priority="1" operator="between">
      <formula>0.51</formula>
      <formula>0.69</formula>
    </cfRule>
    <cfRule type="cellIs" dxfId="708" priority="2" operator="between">
      <formula>0.51</formula>
      <formula>0.69</formula>
    </cfRule>
    <cfRule type="cellIs" dxfId="707" priority="3" operator="lessThan">
      <formula>0.5</formula>
    </cfRule>
    <cfRule type="cellIs" dxfId="706" priority="4" operator="greaterThan">
      <formula>0.7</formula>
    </cfRule>
    <cfRule type="cellIs" dxfId="705" priority="5" operator="between">
      <formula>0.51</formula>
      <formula>0.69</formula>
    </cfRule>
    <cfRule type="cellIs" dxfId="704" priority="6" operator="lessThan">
      <formula>50</formula>
    </cfRule>
    <cfRule type="cellIs" dxfId="703" priority="7" operator="greaterThan">
      <formula>0.7</formula>
    </cfRule>
    <cfRule type="cellIs" dxfId="702" priority="8" operator="between">
      <formula>0.51</formula>
      <formula>0.69</formula>
    </cfRule>
    <cfRule type="cellIs" dxfId="701" priority="9" operator="lessThan">
      <formula>0.5</formula>
    </cfRule>
    <cfRule type="cellIs" dxfId="700" priority="10" operator="greaterThan">
      <formula>0.7</formula>
    </cfRule>
  </conditionalFormatting>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482B"/>
  </sheetPr>
  <dimension ref="A1:EB829"/>
  <sheetViews>
    <sheetView showGridLines="0" topLeftCell="D1" zoomScaleNormal="100" workbookViewId="0">
      <selection activeCell="D19" sqref="A19:XFD829"/>
    </sheetView>
  </sheetViews>
  <sheetFormatPr baseColWidth="10" defaultColWidth="0" defaultRowHeight="0" customHeight="1" zeroHeight="1" x14ac:dyDescent="0.25"/>
  <cols>
    <col min="1" max="1" width="11.42578125" style="40" customWidth="1"/>
    <col min="2" max="2" width="45.7109375" style="40" customWidth="1"/>
    <col min="3" max="3" width="17.28515625" style="40" customWidth="1"/>
    <col min="4" max="4" width="14.7109375" style="40" customWidth="1"/>
    <col min="5" max="5" width="42.85546875" style="40" customWidth="1"/>
    <col min="6" max="6" width="21.140625" style="1" hidden="1" customWidth="1"/>
    <col min="7" max="7" width="19.85546875" style="40" hidden="1" customWidth="1"/>
    <col min="8" max="8" width="15.7109375" style="40" hidden="1" customWidth="1"/>
    <col min="9" max="9" width="12.7109375" style="40" hidden="1" customWidth="1"/>
    <col min="10" max="10" width="15.140625" style="40" hidden="1" customWidth="1"/>
    <col min="11" max="11" width="15" style="40" hidden="1" customWidth="1"/>
    <col min="12" max="12" width="19.5703125" style="40" customWidth="1"/>
    <col min="13" max="13" width="29.28515625" style="40" customWidth="1"/>
    <col min="14" max="14" width="15.7109375" style="40" customWidth="1"/>
    <col min="15" max="15" width="11.42578125" style="40" customWidth="1"/>
    <col min="16" max="16" width="15.42578125" style="40" customWidth="1"/>
    <col min="17" max="17" width="17.85546875" style="40" customWidth="1"/>
    <col min="18" max="18" width="11.5703125" style="3" bestFit="1" customWidth="1"/>
    <col min="19" max="19" width="11.42578125" style="40" customWidth="1"/>
    <col min="20" max="20" width="16.7109375" style="35" bestFit="1" customWidth="1"/>
    <col min="21" max="21" width="17.85546875" style="40" bestFit="1" customWidth="1"/>
    <col min="22" max="22" width="11.42578125" style="40" customWidth="1"/>
    <col min="23" max="23" width="14.5703125" style="35" customWidth="1"/>
    <col min="24" max="24" width="19" style="40" bestFit="1" customWidth="1"/>
    <col min="25" max="129" width="11.5703125" style="39" hidden="1" customWidth="1"/>
    <col min="130" max="132" width="11.5703125" style="40" hidden="1" customWidth="1"/>
    <col min="133" max="16384" width="11.42578125" style="40" hidden="1"/>
  </cols>
  <sheetData>
    <row r="1" spans="1:129" ht="15" x14ac:dyDescent="0.25">
      <c r="A1" s="24"/>
      <c r="B1" s="25"/>
      <c r="C1" s="25"/>
      <c r="D1" s="26"/>
      <c r="E1" s="26"/>
      <c r="F1" s="27"/>
      <c r="G1" s="28"/>
      <c r="H1" s="28"/>
      <c r="I1" s="28"/>
      <c r="J1" s="28"/>
      <c r="K1" s="29"/>
      <c r="L1" s="24"/>
      <c r="M1" s="24"/>
      <c r="N1" s="24"/>
      <c r="O1" s="24"/>
      <c r="P1" s="24"/>
      <c r="Q1" s="24"/>
      <c r="R1" s="24"/>
      <c r="S1" s="24"/>
      <c r="T1" s="36"/>
      <c r="U1" s="24"/>
      <c r="V1" s="24"/>
      <c r="W1" s="36"/>
    </row>
    <row r="2" spans="1:129" ht="15" x14ac:dyDescent="0.25">
      <c r="A2" s="386"/>
      <c r="B2" s="387"/>
      <c r="C2" s="387"/>
      <c r="D2" s="387"/>
      <c r="E2" s="387"/>
      <c r="F2" s="387"/>
      <c r="G2" s="387"/>
      <c r="H2" s="387"/>
      <c r="I2" s="387"/>
      <c r="J2" s="387"/>
      <c r="K2" s="387"/>
      <c r="L2" s="387"/>
      <c r="M2" s="387"/>
      <c r="N2" s="387"/>
      <c r="O2" s="387"/>
      <c r="P2" s="387"/>
      <c r="Q2" s="387"/>
      <c r="R2" s="387"/>
      <c r="S2" s="387"/>
      <c r="T2" s="387"/>
      <c r="U2" s="387"/>
      <c r="V2" s="387"/>
      <c r="W2" s="390" t="s">
        <v>86</v>
      </c>
      <c r="X2" s="390"/>
    </row>
    <row r="3" spans="1:129" ht="15" customHeight="1" x14ac:dyDescent="0.25">
      <c r="A3" s="386"/>
      <c r="B3" s="391"/>
      <c r="C3" s="391"/>
      <c r="D3" s="391"/>
      <c r="E3" s="391"/>
      <c r="F3" s="391"/>
      <c r="G3" s="391"/>
      <c r="H3" s="391"/>
      <c r="I3" s="391"/>
      <c r="J3" s="391"/>
      <c r="K3" s="391"/>
      <c r="L3" s="391"/>
      <c r="M3" s="391"/>
      <c r="N3" s="391"/>
      <c r="O3" s="391"/>
      <c r="P3" s="391"/>
      <c r="Q3" s="391"/>
      <c r="R3" s="391"/>
      <c r="S3" s="391"/>
      <c r="T3" s="391"/>
      <c r="U3" s="391"/>
      <c r="V3" s="391"/>
      <c r="W3" s="390" t="s">
        <v>88</v>
      </c>
      <c r="X3" s="390"/>
    </row>
    <row r="4" spans="1:129" ht="15" customHeight="1" x14ac:dyDescent="0.25">
      <c r="A4" s="386"/>
      <c r="B4" s="391"/>
      <c r="C4" s="391"/>
      <c r="D4" s="391"/>
      <c r="E4" s="391"/>
      <c r="F4" s="391"/>
      <c r="G4" s="391"/>
      <c r="H4" s="391"/>
      <c r="I4" s="391"/>
      <c r="J4" s="391"/>
      <c r="K4" s="391"/>
      <c r="L4" s="391"/>
      <c r="M4" s="391"/>
      <c r="N4" s="391"/>
      <c r="O4" s="391"/>
      <c r="P4" s="391"/>
      <c r="Q4" s="391"/>
      <c r="R4" s="391"/>
      <c r="S4" s="391"/>
      <c r="T4" s="391"/>
      <c r="U4" s="391"/>
      <c r="V4" s="391"/>
      <c r="W4" s="390" t="s">
        <v>90</v>
      </c>
      <c r="X4" s="390"/>
    </row>
    <row r="5" spans="1:129" ht="15" x14ac:dyDescent="0.25">
      <c r="A5" s="386"/>
      <c r="B5" s="391"/>
      <c r="C5" s="391"/>
      <c r="D5" s="391"/>
      <c r="E5" s="391"/>
      <c r="F5" s="391"/>
      <c r="G5" s="391"/>
      <c r="H5" s="391"/>
      <c r="I5" s="391"/>
      <c r="J5" s="391"/>
      <c r="K5" s="391"/>
      <c r="L5" s="391"/>
      <c r="M5" s="391"/>
      <c r="N5" s="391"/>
      <c r="O5" s="391"/>
      <c r="P5" s="391"/>
      <c r="Q5" s="391"/>
      <c r="R5" s="391"/>
      <c r="S5" s="391"/>
      <c r="T5" s="391"/>
      <c r="U5" s="391"/>
      <c r="V5" s="391"/>
      <c r="W5" s="390" t="s">
        <v>91</v>
      </c>
      <c r="X5" s="390"/>
    </row>
    <row r="6" spans="1:129" ht="15" x14ac:dyDescent="0.25">
      <c r="A6" s="24"/>
      <c r="B6" s="24"/>
      <c r="C6" s="24"/>
      <c r="D6" s="24"/>
      <c r="E6" s="24"/>
      <c r="F6" s="24"/>
      <c r="G6" s="24"/>
      <c r="H6" s="24"/>
      <c r="I6" s="24"/>
      <c r="J6" s="24"/>
      <c r="K6" s="24"/>
      <c r="L6" s="24"/>
      <c r="M6" s="24"/>
      <c r="N6" s="24"/>
      <c r="O6" s="24"/>
      <c r="P6" s="24"/>
      <c r="Q6" s="24"/>
      <c r="R6" s="24"/>
      <c r="S6" s="24"/>
      <c r="T6" s="36"/>
      <c r="U6" s="24"/>
      <c r="V6" s="24"/>
      <c r="W6" s="36"/>
    </row>
    <row r="7" spans="1:129" s="34" customFormat="1" ht="63.75" x14ac:dyDescent="0.25">
      <c r="A7" s="41" t="s">
        <v>0</v>
      </c>
      <c r="B7" s="41" t="s">
        <v>1</v>
      </c>
      <c r="C7" s="41" t="s">
        <v>2</v>
      </c>
      <c r="D7" s="41" t="s">
        <v>103</v>
      </c>
      <c r="E7" s="41" t="s">
        <v>30</v>
      </c>
      <c r="F7" s="41" t="s">
        <v>96</v>
      </c>
      <c r="G7" s="41" t="s">
        <v>882</v>
      </c>
      <c r="H7" s="41" t="s">
        <v>1152</v>
      </c>
      <c r="I7" s="41"/>
      <c r="J7" s="41" t="s">
        <v>98</v>
      </c>
      <c r="K7" s="41" t="s">
        <v>99</v>
      </c>
      <c r="L7" s="41" t="s">
        <v>3</v>
      </c>
      <c r="M7" s="41" t="s">
        <v>4</v>
      </c>
      <c r="N7" s="41" t="s">
        <v>28</v>
      </c>
      <c r="O7" s="41" t="s">
        <v>21</v>
      </c>
      <c r="P7" s="41" t="s">
        <v>65</v>
      </c>
      <c r="Q7" s="41" t="s">
        <v>31</v>
      </c>
      <c r="R7" s="32" t="s">
        <v>62</v>
      </c>
      <c r="S7" s="41" t="s">
        <v>22</v>
      </c>
      <c r="T7" s="37" t="s">
        <v>23</v>
      </c>
      <c r="U7" s="41" t="s">
        <v>24</v>
      </c>
      <c r="V7" s="41" t="s">
        <v>25</v>
      </c>
      <c r="W7" s="37" t="s">
        <v>26</v>
      </c>
      <c r="X7" s="41" t="s">
        <v>27</v>
      </c>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row>
    <row r="8" spans="1:129" s="51" customFormat="1" ht="15" x14ac:dyDescent="0.25">
      <c r="A8" s="362" t="s">
        <v>170</v>
      </c>
      <c r="B8" s="368" t="s">
        <v>11</v>
      </c>
      <c r="C8" s="368" t="s">
        <v>171</v>
      </c>
      <c r="D8" s="372" t="s">
        <v>851</v>
      </c>
      <c r="E8" s="368" t="s">
        <v>116</v>
      </c>
      <c r="F8" s="377">
        <v>15000000</v>
      </c>
      <c r="G8" s="377">
        <v>15000000</v>
      </c>
      <c r="H8" s="377">
        <v>43601187</v>
      </c>
      <c r="I8" s="362"/>
      <c r="J8" s="362"/>
      <c r="K8" s="362"/>
      <c r="L8" s="364">
        <f>+F8+G8+H8+J9-K9</f>
        <v>73601187</v>
      </c>
      <c r="M8" s="366">
        <f>300000000+102002187</f>
        <v>402002187</v>
      </c>
      <c r="N8" s="79" t="s">
        <v>618</v>
      </c>
      <c r="O8" s="268">
        <v>210</v>
      </c>
      <c r="P8" s="79" t="s">
        <v>619</v>
      </c>
      <c r="Q8" s="67">
        <v>14922000</v>
      </c>
      <c r="R8" s="46"/>
      <c r="S8" s="277">
        <v>356</v>
      </c>
      <c r="T8" s="124">
        <v>44610</v>
      </c>
      <c r="U8" s="67">
        <v>14922000</v>
      </c>
      <c r="V8" s="268">
        <v>2177</v>
      </c>
      <c r="W8" s="80">
        <v>44659</v>
      </c>
      <c r="X8" s="317">
        <v>12087000</v>
      </c>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row>
    <row r="9" spans="1:129" s="51" customFormat="1" ht="15" customHeight="1" x14ac:dyDescent="0.25">
      <c r="A9" s="375"/>
      <c r="B9" s="389"/>
      <c r="C9" s="389"/>
      <c r="D9" s="373"/>
      <c r="E9" s="369"/>
      <c r="F9" s="379"/>
      <c r="G9" s="379"/>
      <c r="H9" s="379"/>
      <c r="I9" s="363"/>
      <c r="J9" s="363"/>
      <c r="K9" s="363"/>
      <c r="L9" s="365"/>
      <c r="M9" s="374"/>
      <c r="N9" s="79" t="s">
        <v>1439</v>
      </c>
      <c r="O9" s="44" t="s">
        <v>1440</v>
      </c>
      <c r="P9" s="79" t="s">
        <v>1441</v>
      </c>
      <c r="Q9" s="67">
        <v>14985254</v>
      </c>
      <c r="R9" s="46"/>
      <c r="S9" s="38">
        <v>602</v>
      </c>
      <c r="T9" s="124">
        <v>44697</v>
      </c>
      <c r="U9" s="306">
        <v>14985254</v>
      </c>
      <c r="V9" s="44"/>
      <c r="W9" s="80"/>
      <c r="X9" s="44"/>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row>
    <row r="10" spans="1:129" s="51" customFormat="1" ht="15" x14ac:dyDescent="0.25">
      <c r="A10" s="375"/>
      <c r="B10" s="389"/>
      <c r="C10" s="389"/>
      <c r="D10" s="362" t="s">
        <v>779</v>
      </c>
      <c r="E10" s="368" t="s">
        <v>117</v>
      </c>
      <c r="F10" s="377">
        <v>22500000</v>
      </c>
      <c r="G10" s="377">
        <v>22500000</v>
      </c>
      <c r="H10" s="377">
        <v>58401000</v>
      </c>
      <c r="I10" s="362"/>
      <c r="J10" s="362"/>
      <c r="K10" s="362"/>
      <c r="L10" s="364">
        <f>+F10+G10+H10+J11-K11</f>
        <v>103401000</v>
      </c>
      <c r="M10" s="374"/>
      <c r="N10" s="79" t="s">
        <v>962</v>
      </c>
      <c r="O10" s="268" t="s">
        <v>963</v>
      </c>
      <c r="P10" s="79" t="s">
        <v>964</v>
      </c>
      <c r="Q10" s="67">
        <v>22320000</v>
      </c>
      <c r="R10" s="46"/>
      <c r="S10" s="277">
        <v>409</v>
      </c>
      <c r="T10" s="124" t="s">
        <v>1027</v>
      </c>
      <c r="U10" s="67">
        <v>22320000</v>
      </c>
      <c r="V10" s="268">
        <v>2535</v>
      </c>
      <c r="W10" s="80">
        <v>44694</v>
      </c>
      <c r="X10" s="317">
        <v>21420000</v>
      </c>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row>
    <row r="11" spans="1:129" s="51" customFormat="1" ht="42" customHeight="1" x14ac:dyDescent="0.25">
      <c r="A11" s="375"/>
      <c r="B11" s="389"/>
      <c r="C11" s="389"/>
      <c r="D11" s="363"/>
      <c r="E11" s="369"/>
      <c r="F11" s="379"/>
      <c r="G11" s="379"/>
      <c r="H11" s="379"/>
      <c r="I11" s="363"/>
      <c r="J11" s="363"/>
      <c r="K11" s="363"/>
      <c r="L11" s="365"/>
      <c r="M11" s="374"/>
      <c r="N11" s="79" t="s">
        <v>1442</v>
      </c>
      <c r="O11" s="268" t="s">
        <v>1443</v>
      </c>
      <c r="P11" s="79" t="s">
        <v>1444</v>
      </c>
      <c r="Q11" s="67">
        <v>22079952</v>
      </c>
      <c r="R11" s="46"/>
      <c r="S11" s="38">
        <v>714</v>
      </c>
      <c r="T11" s="124">
        <v>44722</v>
      </c>
      <c r="U11" s="306">
        <v>22079952</v>
      </c>
      <c r="V11" s="44"/>
      <c r="W11" s="80"/>
      <c r="X11" s="44"/>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row>
    <row r="12" spans="1:129" s="51" customFormat="1" ht="36.75" customHeight="1" x14ac:dyDescent="0.25">
      <c r="A12" s="375"/>
      <c r="B12" s="389"/>
      <c r="C12" s="389"/>
      <c r="D12" s="44" t="s">
        <v>780</v>
      </c>
      <c r="E12" s="70" t="s">
        <v>100</v>
      </c>
      <c r="F12" s="335">
        <v>55000000</v>
      </c>
      <c r="G12" s="67">
        <v>0</v>
      </c>
      <c r="H12" s="44"/>
      <c r="I12" s="45"/>
      <c r="J12" s="44"/>
      <c r="K12" s="44"/>
      <c r="L12" s="66">
        <f t="shared" ref="L12:L16" si="0">+F12+G12+H12+J12-K12</f>
        <v>55000000</v>
      </c>
      <c r="M12" s="374"/>
      <c r="N12" s="44"/>
      <c r="O12" s="44"/>
      <c r="P12" s="44"/>
      <c r="Q12" s="44"/>
      <c r="R12" s="46"/>
      <c r="S12" s="44"/>
      <c r="T12" s="80"/>
      <c r="U12" s="44"/>
      <c r="V12" s="44"/>
      <c r="W12" s="80"/>
      <c r="X12" s="44"/>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row>
    <row r="13" spans="1:129" s="51" customFormat="1" ht="25.5" x14ac:dyDescent="0.25">
      <c r="A13" s="375"/>
      <c r="B13" s="389"/>
      <c r="C13" s="389"/>
      <c r="D13" s="44" t="s">
        <v>781</v>
      </c>
      <c r="E13" s="70" t="s">
        <v>113</v>
      </c>
      <c r="F13" s="335">
        <v>33500000</v>
      </c>
      <c r="G13" s="335">
        <v>33500000</v>
      </c>
      <c r="H13" s="44"/>
      <c r="I13" s="45"/>
      <c r="J13" s="44"/>
      <c r="K13" s="44"/>
      <c r="L13" s="66">
        <f t="shared" si="0"/>
        <v>67000000</v>
      </c>
      <c r="M13" s="374"/>
      <c r="N13" s="44"/>
      <c r="O13" s="44"/>
      <c r="P13" s="44"/>
      <c r="Q13" s="44"/>
      <c r="R13" s="46"/>
      <c r="S13" s="44"/>
      <c r="T13" s="80"/>
      <c r="U13" s="44"/>
      <c r="V13" s="44"/>
      <c r="W13" s="80"/>
      <c r="X13" s="44"/>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row>
    <row r="14" spans="1:129" s="51" customFormat="1" ht="15" x14ac:dyDescent="0.25">
      <c r="A14" s="375"/>
      <c r="B14" s="389"/>
      <c r="C14" s="389"/>
      <c r="D14" s="362" t="s">
        <v>782</v>
      </c>
      <c r="E14" s="368" t="s">
        <v>144</v>
      </c>
      <c r="F14" s="377">
        <v>34000000</v>
      </c>
      <c r="G14" s="377">
        <v>34000000</v>
      </c>
      <c r="H14" s="362"/>
      <c r="I14" s="362"/>
      <c r="J14" s="362"/>
      <c r="K14" s="362"/>
      <c r="L14" s="364">
        <f>+F14+G14+H15+J15-K15</f>
        <v>68000000</v>
      </c>
      <c r="M14" s="374"/>
      <c r="N14" s="79" t="s">
        <v>1433</v>
      </c>
      <c r="O14" s="268" t="s">
        <v>1434</v>
      </c>
      <c r="P14" s="79" t="s">
        <v>1435</v>
      </c>
      <c r="Q14" s="67">
        <v>12999804</v>
      </c>
      <c r="R14" s="46"/>
      <c r="S14" s="268">
        <v>577</v>
      </c>
      <c r="T14" s="80">
        <v>44683</v>
      </c>
      <c r="U14" s="306">
        <v>12999804</v>
      </c>
      <c r="V14" s="268">
        <v>2879</v>
      </c>
      <c r="W14" s="80">
        <v>44725</v>
      </c>
      <c r="X14" s="313">
        <v>12999798</v>
      </c>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row>
    <row r="15" spans="1:129" s="51" customFormat="1" ht="15" x14ac:dyDescent="0.25">
      <c r="A15" s="375"/>
      <c r="B15" s="389"/>
      <c r="C15" s="389"/>
      <c r="D15" s="363"/>
      <c r="E15" s="369"/>
      <c r="F15" s="379"/>
      <c r="G15" s="379"/>
      <c r="H15" s="363"/>
      <c r="I15" s="363"/>
      <c r="J15" s="363"/>
      <c r="K15" s="363"/>
      <c r="L15" s="365"/>
      <c r="M15" s="374"/>
      <c r="N15" s="79" t="s">
        <v>1436</v>
      </c>
      <c r="O15" s="268" t="s">
        <v>1437</v>
      </c>
      <c r="P15" s="79" t="s">
        <v>1438</v>
      </c>
      <c r="Q15" s="67">
        <v>54400000</v>
      </c>
      <c r="R15" s="46"/>
      <c r="S15" s="44">
        <v>676</v>
      </c>
      <c r="T15" s="80">
        <v>44713</v>
      </c>
      <c r="U15" s="306">
        <v>54400000</v>
      </c>
      <c r="V15" s="44"/>
      <c r="W15" s="80"/>
      <c r="X15" s="44"/>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row>
    <row r="16" spans="1:129" s="51" customFormat="1" ht="27" x14ac:dyDescent="0.25">
      <c r="A16" s="363"/>
      <c r="B16" s="369"/>
      <c r="C16" s="369"/>
      <c r="D16" s="44" t="s">
        <v>783</v>
      </c>
      <c r="E16" s="70" t="s">
        <v>120</v>
      </c>
      <c r="F16" s="335">
        <v>17500000</v>
      </c>
      <c r="G16" s="335">
        <v>17500000</v>
      </c>
      <c r="H16" s="44"/>
      <c r="I16" s="45"/>
      <c r="J16" s="44"/>
      <c r="K16" s="44"/>
      <c r="L16" s="66">
        <f t="shared" si="0"/>
        <v>35000000</v>
      </c>
      <c r="M16" s="367"/>
      <c r="N16" s="44"/>
      <c r="O16" s="44"/>
      <c r="P16" s="44"/>
      <c r="Q16" s="44"/>
      <c r="R16" s="46"/>
      <c r="S16" s="44"/>
      <c r="T16" s="80"/>
      <c r="U16" s="44"/>
      <c r="V16" s="44"/>
      <c r="W16" s="80"/>
      <c r="X16" s="44"/>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row>
    <row r="17" spans="1:129" s="109" customFormat="1" ht="15.75" thickBot="1" x14ac:dyDescent="0.3">
      <c r="A17" s="93"/>
      <c r="B17" s="93"/>
      <c r="C17" s="93"/>
      <c r="D17" s="93"/>
      <c r="E17" s="106"/>
      <c r="F17" s="102"/>
      <c r="G17" s="102"/>
      <c r="H17" s="93"/>
      <c r="I17" s="94"/>
      <c r="J17" s="93"/>
      <c r="K17" s="93"/>
      <c r="L17" s="103">
        <f>SUM(L8:L16)</f>
        <v>402002187</v>
      </c>
      <c r="M17" s="102"/>
      <c r="N17" s="107"/>
      <c r="O17" s="87"/>
      <c r="P17" s="96"/>
      <c r="Q17" s="105">
        <f>SUM(Q8:Q16)</f>
        <v>141707010</v>
      </c>
      <c r="R17" s="90"/>
      <c r="S17" s="87"/>
      <c r="T17" s="96"/>
      <c r="U17" s="105">
        <f>SUM(U8:U16)</f>
        <v>141707010</v>
      </c>
      <c r="V17" s="87"/>
      <c r="W17" s="96"/>
      <c r="X17" s="105">
        <f>SUM(X8:X16)</f>
        <v>46506798</v>
      </c>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row>
    <row r="18" spans="1:129" s="64" customFormat="1" ht="17.25" thickBot="1" x14ac:dyDescent="0.35">
      <c r="A18" s="52"/>
      <c r="B18" s="52"/>
      <c r="C18" s="42"/>
      <c r="D18" s="42"/>
      <c r="E18" s="42"/>
      <c r="F18" s="53"/>
      <c r="G18" s="42"/>
      <c r="H18" s="42"/>
      <c r="I18" s="43"/>
      <c r="J18" s="54" t="s">
        <v>29</v>
      </c>
      <c r="K18" s="55"/>
      <c r="L18" s="56">
        <f>+L17</f>
        <v>402002187</v>
      </c>
      <c r="M18" s="57"/>
      <c r="N18" s="57"/>
      <c r="O18" s="57"/>
      <c r="P18" s="57"/>
      <c r="Q18" s="68">
        <f>+Q17</f>
        <v>141707010</v>
      </c>
      <c r="R18" s="58">
        <f>(Q18*1)/L18</f>
        <v>0.35250308227800758</v>
      </c>
      <c r="S18" s="59"/>
      <c r="T18" s="60"/>
      <c r="U18" s="61">
        <f>+U17</f>
        <v>141707010</v>
      </c>
      <c r="V18" s="59"/>
      <c r="W18" s="60"/>
      <c r="X18" s="185">
        <f>+X17</f>
        <v>46506798</v>
      </c>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row>
    <row r="19" spans="1:129" ht="15" hidden="1" x14ac:dyDescent="0.25">
      <c r="R19" s="4"/>
    </row>
    <row r="20" spans="1:129" ht="15" hidden="1" x14ac:dyDescent="0.25">
      <c r="Q20" s="39"/>
      <c r="R20" s="6"/>
      <c r="S20" s="39"/>
    </row>
    <row r="21" spans="1:129" ht="15" hidden="1" x14ac:dyDescent="0.25">
      <c r="Q21" s="39"/>
      <c r="R21" s="6"/>
      <c r="S21" s="39"/>
    </row>
    <row r="22" spans="1:129" ht="15" hidden="1" x14ac:dyDescent="0.25">
      <c r="Q22" s="39"/>
      <c r="R22" s="6"/>
      <c r="S22" s="39"/>
    </row>
    <row r="23" spans="1:129" ht="15" hidden="1" x14ac:dyDescent="0.25">
      <c r="Q23" s="39"/>
      <c r="R23" s="6"/>
      <c r="S23" s="39"/>
    </row>
    <row r="24" spans="1:129" ht="15" hidden="1" x14ac:dyDescent="0.25">
      <c r="Q24" s="39"/>
      <c r="R24" s="6"/>
      <c r="S24" s="39"/>
    </row>
    <row r="25" spans="1:129" ht="15" hidden="1" x14ac:dyDescent="0.25">
      <c r="Q25" s="39"/>
      <c r="R25" s="6"/>
      <c r="S25" s="39"/>
    </row>
    <row r="26" spans="1:129" ht="15" hidden="1" x14ac:dyDescent="0.25">
      <c r="Q26" s="39"/>
      <c r="R26" s="6"/>
      <c r="S26" s="39"/>
    </row>
    <row r="27" spans="1:129" ht="15" hidden="1" x14ac:dyDescent="0.25">
      <c r="Q27" s="39"/>
      <c r="R27" s="6"/>
      <c r="S27" s="39"/>
    </row>
    <row r="28" spans="1:129" ht="15" hidden="1" x14ac:dyDescent="0.25">
      <c r="Q28" s="39"/>
      <c r="R28" s="7"/>
      <c r="S28" s="39"/>
    </row>
    <row r="29" spans="1:129" ht="15" hidden="1" x14ac:dyDescent="0.25"/>
    <row r="30" spans="1:129" ht="15" hidden="1" x14ac:dyDescent="0.25"/>
    <row r="31" spans="1:129" ht="15" hidden="1" x14ac:dyDescent="0.25"/>
    <row r="32" spans="1:129" ht="15" hidden="1" x14ac:dyDescent="0.25"/>
    <row r="33" ht="15" hidden="1" x14ac:dyDescent="0.25"/>
    <row r="34" ht="15" hidden="1" x14ac:dyDescent="0.25"/>
    <row r="35" ht="15" hidden="1" x14ac:dyDescent="0.25"/>
    <row r="36" ht="15" hidden="1" x14ac:dyDescent="0.25"/>
    <row r="37" ht="15" hidden="1" x14ac:dyDescent="0.25"/>
    <row r="38" ht="15" hidden="1" x14ac:dyDescent="0.25"/>
    <row r="39" ht="15" hidden="1" x14ac:dyDescent="0.25"/>
    <row r="40" ht="15" hidden="1" x14ac:dyDescent="0.25"/>
    <row r="41" ht="15" hidden="1" x14ac:dyDescent="0.25"/>
    <row r="42" ht="15" hidden="1" x14ac:dyDescent="0.25"/>
    <row r="43" ht="15" hidden="1" x14ac:dyDescent="0.25"/>
    <row r="44" ht="15" hidden="1" x14ac:dyDescent="0.25"/>
    <row r="45" ht="15" hidden="1" x14ac:dyDescent="0.25"/>
    <row r="46" ht="15" hidden="1" x14ac:dyDescent="0.25"/>
    <row r="47" ht="15" hidden="1" x14ac:dyDescent="0.25"/>
    <row r="48"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x14ac:dyDescent="0.25"/>
    <row r="57" ht="15" hidden="1" x14ac:dyDescent="0.25"/>
    <row r="58" ht="15" hidden="1" x14ac:dyDescent="0.25"/>
    <row r="59" ht="15" hidden="1" x14ac:dyDescent="0.25"/>
    <row r="60" ht="15" hidden="1" x14ac:dyDescent="0.25"/>
    <row r="61" ht="15" hidden="1" x14ac:dyDescent="0.25"/>
    <row r="62" ht="15" hidden="1" x14ac:dyDescent="0.25"/>
    <row r="63" ht="15" hidden="1" x14ac:dyDescent="0.25"/>
    <row r="64"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row r="821" ht="15" hidden="1" customHeight="1" x14ac:dyDescent="0.25"/>
    <row r="822" ht="15" hidden="1" customHeight="1" x14ac:dyDescent="0.25"/>
    <row r="823" ht="15" hidden="1" customHeight="1" x14ac:dyDescent="0.25"/>
    <row r="824" ht="15" hidden="1" customHeight="1" x14ac:dyDescent="0.25"/>
    <row r="825" ht="15" hidden="1" customHeight="1" x14ac:dyDescent="0.25"/>
    <row r="826" ht="15" hidden="1" customHeight="1" x14ac:dyDescent="0.25"/>
    <row r="827" ht="15" hidden="1" customHeight="1" x14ac:dyDescent="0.25"/>
    <row r="828" ht="15" hidden="1" customHeight="1" x14ac:dyDescent="0.25"/>
    <row r="829" ht="15" hidden="1" customHeight="1" x14ac:dyDescent="0.25"/>
  </sheetData>
  <sheetProtection algorithmName="SHA-512" hashValue="YNZqYR7RE2lKoXD0AfqccUmwD+4wTIG4ymGEBlUCV2DvKWbJD/spMitaKUgE/SReMGty0llWVtZbkNK0yBK17Q==" saltValue="Vgs6Zfkzf1a43DeJoWfO7A==" spinCount="100000" sheet="1" formatCells="0" formatColumns="0" formatRows="0" insertColumns="0" insertRows="0" insertHyperlinks="0" deleteColumns="0" deleteRows="0" sort="0" autoFilter="0" pivotTables="0"/>
  <mergeCells count="39">
    <mergeCell ref="I8:I9"/>
    <mergeCell ref="C8:C16"/>
    <mergeCell ref="B8:B16"/>
    <mergeCell ref="L10:L11"/>
    <mergeCell ref="E8:E9"/>
    <mergeCell ref="F8:F9"/>
    <mergeCell ref="G8:G9"/>
    <mergeCell ref="H8:H9"/>
    <mergeCell ref="L8:L9"/>
    <mergeCell ref="K8:K9"/>
    <mergeCell ref="J8:J9"/>
    <mergeCell ref="K10:K11"/>
    <mergeCell ref="E10:E11"/>
    <mergeCell ref="F10:F11"/>
    <mergeCell ref="G10:G11"/>
    <mergeCell ref="H10:H11"/>
    <mergeCell ref="I10:I11"/>
    <mergeCell ref="W2:X2"/>
    <mergeCell ref="B3:V3"/>
    <mergeCell ref="W3:X3"/>
    <mergeCell ref="B4:V5"/>
    <mergeCell ref="W4:X4"/>
    <mergeCell ref="W5:X5"/>
    <mergeCell ref="A2:A5"/>
    <mergeCell ref="B2:V2"/>
    <mergeCell ref="D14:D15"/>
    <mergeCell ref="E14:E15"/>
    <mergeCell ref="F14:F15"/>
    <mergeCell ref="G14:G15"/>
    <mergeCell ref="L14:L15"/>
    <mergeCell ref="K14:K15"/>
    <mergeCell ref="J14:J15"/>
    <mergeCell ref="I14:I15"/>
    <mergeCell ref="H14:H15"/>
    <mergeCell ref="D8:D9"/>
    <mergeCell ref="M8:M16"/>
    <mergeCell ref="D10:D11"/>
    <mergeCell ref="J10:J11"/>
    <mergeCell ref="A8:A16"/>
  </mergeCells>
  <conditionalFormatting sqref="R28:R1048576 R7:R16 R18">
    <cfRule type="cellIs" dxfId="699" priority="11" operator="between">
      <formula>0.51</formula>
      <formula>0.69</formula>
    </cfRule>
    <cfRule type="cellIs" dxfId="698" priority="12" operator="between">
      <formula>0.51</formula>
      <formula>0.69</formula>
    </cfRule>
    <cfRule type="cellIs" dxfId="697" priority="13" operator="lessThan">
      <formula>0.5</formula>
    </cfRule>
    <cfRule type="cellIs" dxfId="696" priority="14" operator="greaterThan">
      <formula>0.7</formula>
    </cfRule>
    <cfRule type="cellIs" dxfId="695" priority="15" operator="between">
      <formula>0.51</formula>
      <formula>0.69</formula>
    </cfRule>
    <cfRule type="cellIs" dxfId="694" priority="16" operator="lessThan">
      <formula>50</formula>
    </cfRule>
    <cfRule type="cellIs" dxfId="693" priority="17" operator="greaterThan">
      <formula>0.7</formula>
    </cfRule>
    <cfRule type="cellIs" dxfId="692" priority="18" operator="between">
      <formula>0.51</formula>
      <formula>0.69</formula>
    </cfRule>
    <cfRule type="cellIs" dxfId="691" priority="19" operator="lessThan">
      <formula>0.5</formula>
    </cfRule>
    <cfRule type="cellIs" dxfId="690" priority="20" operator="greaterThan">
      <formula>0.7</formula>
    </cfRule>
  </conditionalFormatting>
  <conditionalFormatting sqref="R17">
    <cfRule type="cellIs" dxfId="689" priority="1" operator="between">
      <formula>0.51</formula>
      <formula>0.69</formula>
    </cfRule>
    <cfRule type="cellIs" dxfId="688" priority="2" operator="between">
      <formula>0.51</formula>
      <formula>0.69</formula>
    </cfRule>
    <cfRule type="cellIs" dxfId="687" priority="3" operator="lessThan">
      <formula>0.5</formula>
    </cfRule>
    <cfRule type="cellIs" dxfId="686" priority="4" operator="greaterThan">
      <formula>0.7</formula>
    </cfRule>
    <cfRule type="cellIs" dxfId="685" priority="5" operator="between">
      <formula>0.51</formula>
      <formula>0.69</formula>
    </cfRule>
    <cfRule type="cellIs" dxfId="684" priority="6" operator="lessThan">
      <formula>50</formula>
    </cfRule>
    <cfRule type="cellIs" dxfId="683" priority="7" operator="greaterThan">
      <formula>0.7</formula>
    </cfRule>
    <cfRule type="cellIs" dxfId="682" priority="8" operator="between">
      <formula>0.51</formula>
      <formula>0.69</formula>
    </cfRule>
    <cfRule type="cellIs" dxfId="681" priority="9" operator="lessThan">
      <formula>0.5</formula>
    </cfRule>
    <cfRule type="cellIs" dxfId="680" priority="10" operator="greaterThan">
      <formula>0.7</formula>
    </cfRule>
  </conditionalFormatting>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482B"/>
  </sheetPr>
  <dimension ref="A1:EB850"/>
  <sheetViews>
    <sheetView showGridLines="0" topLeftCell="C7" zoomScale="80" zoomScaleNormal="80" workbookViewId="0">
      <pane ySplit="1" topLeftCell="A8" activePane="bottomLeft" state="frozen"/>
      <selection activeCell="A7" sqref="A7"/>
      <selection pane="bottomLeft" activeCell="C36" sqref="A36:XFD850"/>
    </sheetView>
  </sheetViews>
  <sheetFormatPr baseColWidth="10" defaultColWidth="0" defaultRowHeight="0" customHeight="1" zeroHeight="1" x14ac:dyDescent="0.25"/>
  <cols>
    <col min="1" max="1" width="11.42578125" style="40" customWidth="1"/>
    <col min="2" max="2" width="45.7109375" style="40" customWidth="1"/>
    <col min="3" max="3" width="17.28515625" style="40" customWidth="1"/>
    <col min="4" max="4" width="14.7109375" style="40" customWidth="1"/>
    <col min="5" max="5" width="42.85546875" style="40" customWidth="1"/>
    <col min="6" max="6" width="21.140625" style="1" hidden="1" customWidth="1"/>
    <col min="7" max="7" width="19.85546875" style="40" hidden="1" customWidth="1"/>
    <col min="8" max="8" width="11.42578125" style="40" hidden="1" customWidth="1"/>
    <col min="9" max="9" width="12.7109375" style="40" hidden="1" customWidth="1"/>
    <col min="10" max="11" width="15.7109375" style="40" hidden="1" customWidth="1"/>
    <col min="12" max="12" width="19.5703125" style="40" customWidth="1"/>
    <col min="13" max="13" width="29.28515625" style="40" customWidth="1"/>
    <col min="14" max="14" width="15.7109375" style="40" customWidth="1"/>
    <col min="15" max="15" width="11.42578125" style="40" customWidth="1"/>
    <col min="16" max="16" width="15.42578125" style="40" customWidth="1"/>
    <col min="17" max="17" width="21.5703125" style="40" customWidth="1"/>
    <col min="18" max="18" width="11.5703125" style="3" bestFit="1" customWidth="1"/>
    <col min="19" max="19" width="11.42578125" style="40" customWidth="1"/>
    <col min="20" max="20" width="16.7109375" style="35" bestFit="1" customWidth="1"/>
    <col min="21" max="21" width="19.140625" style="40" bestFit="1" customWidth="1"/>
    <col min="22" max="22" width="11.42578125" style="40" customWidth="1"/>
    <col min="23" max="23" width="14.5703125" style="35" customWidth="1"/>
    <col min="24" max="24" width="19" style="40" bestFit="1" customWidth="1"/>
    <col min="25" max="129" width="11.5703125" style="39" hidden="1" customWidth="1"/>
    <col min="130" max="132" width="11.5703125" style="40" hidden="1" customWidth="1"/>
    <col min="133" max="16384" width="11.42578125" style="40" hidden="1"/>
  </cols>
  <sheetData>
    <row r="1" spans="1:129" ht="15" hidden="1" x14ac:dyDescent="0.25">
      <c r="A1" s="24"/>
      <c r="B1" s="25"/>
      <c r="C1" s="25"/>
      <c r="D1" s="26"/>
      <c r="E1" s="26"/>
      <c r="F1" s="27"/>
      <c r="G1" s="28"/>
      <c r="H1" s="28"/>
      <c r="I1" s="28"/>
      <c r="J1" s="28"/>
      <c r="K1" s="29"/>
      <c r="L1" s="24"/>
      <c r="M1" s="24"/>
      <c r="N1" s="24"/>
      <c r="O1" s="24"/>
      <c r="P1" s="24"/>
      <c r="Q1" s="24"/>
      <c r="R1" s="24"/>
      <c r="S1" s="24"/>
      <c r="T1" s="36"/>
      <c r="U1" s="24"/>
      <c r="V1" s="24"/>
      <c r="W1" s="36"/>
    </row>
    <row r="2" spans="1:129" ht="15" hidden="1" x14ac:dyDescent="0.25">
      <c r="A2" s="386"/>
      <c r="B2" s="387"/>
      <c r="C2" s="387"/>
      <c r="D2" s="387"/>
      <c r="E2" s="387"/>
      <c r="F2" s="387"/>
      <c r="G2" s="387"/>
      <c r="H2" s="387"/>
      <c r="I2" s="387"/>
      <c r="J2" s="387"/>
      <c r="K2" s="387"/>
      <c r="L2" s="387"/>
      <c r="M2" s="387"/>
      <c r="N2" s="387"/>
      <c r="O2" s="387"/>
      <c r="P2" s="387"/>
      <c r="Q2" s="387"/>
      <c r="R2" s="387"/>
      <c r="S2" s="387"/>
      <c r="T2" s="387"/>
      <c r="U2" s="387"/>
      <c r="V2" s="387"/>
      <c r="W2" s="390" t="s">
        <v>86</v>
      </c>
      <c r="X2" s="390"/>
    </row>
    <row r="3" spans="1:129" ht="15" hidden="1" customHeight="1" x14ac:dyDescent="0.25">
      <c r="A3" s="386"/>
      <c r="B3" s="391"/>
      <c r="C3" s="391"/>
      <c r="D3" s="391"/>
      <c r="E3" s="391"/>
      <c r="F3" s="391"/>
      <c r="G3" s="391"/>
      <c r="H3" s="391"/>
      <c r="I3" s="391"/>
      <c r="J3" s="391"/>
      <c r="K3" s="391"/>
      <c r="L3" s="391"/>
      <c r="M3" s="391"/>
      <c r="N3" s="391"/>
      <c r="O3" s="391"/>
      <c r="P3" s="391"/>
      <c r="Q3" s="391"/>
      <c r="R3" s="391"/>
      <c r="S3" s="391"/>
      <c r="T3" s="391"/>
      <c r="U3" s="391"/>
      <c r="V3" s="391"/>
      <c r="W3" s="390" t="s">
        <v>88</v>
      </c>
      <c r="X3" s="390"/>
    </row>
    <row r="4" spans="1:129" ht="15" hidden="1" customHeight="1" x14ac:dyDescent="0.25">
      <c r="A4" s="386"/>
      <c r="B4" s="391"/>
      <c r="C4" s="391"/>
      <c r="D4" s="391"/>
      <c r="E4" s="391"/>
      <c r="F4" s="391"/>
      <c r="G4" s="391"/>
      <c r="H4" s="391"/>
      <c r="I4" s="391"/>
      <c r="J4" s="391"/>
      <c r="K4" s="391"/>
      <c r="L4" s="391"/>
      <c r="M4" s="391"/>
      <c r="N4" s="391"/>
      <c r="O4" s="391"/>
      <c r="P4" s="391"/>
      <c r="Q4" s="391"/>
      <c r="R4" s="391"/>
      <c r="S4" s="391"/>
      <c r="T4" s="391"/>
      <c r="U4" s="391"/>
      <c r="V4" s="391"/>
      <c r="W4" s="390" t="s">
        <v>90</v>
      </c>
      <c r="X4" s="390"/>
    </row>
    <row r="5" spans="1:129" ht="15" hidden="1" x14ac:dyDescent="0.25">
      <c r="A5" s="386"/>
      <c r="B5" s="391"/>
      <c r="C5" s="391"/>
      <c r="D5" s="391"/>
      <c r="E5" s="391"/>
      <c r="F5" s="391"/>
      <c r="G5" s="391"/>
      <c r="H5" s="391"/>
      <c r="I5" s="391"/>
      <c r="J5" s="391"/>
      <c r="K5" s="391"/>
      <c r="L5" s="391"/>
      <c r="M5" s="391"/>
      <c r="N5" s="391"/>
      <c r="O5" s="391"/>
      <c r="P5" s="391"/>
      <c r="Q5" s="391"/>
      <c r="R5" s="391"/>
      <c r="S5" s="391"/>
      <c r="T5" s="391"/>
      <c r="U5" s="391"/>
      <c r="V5" s="391"/>
      <c r="W5" s="390" t="s">
        <v>91</v>
      </c>
      <c r="X5" s="390"/>
    </row>
    <row r="6" spans="1:129" ht="15" hidden="1" x14ac:dyDescent="0.25">
      <c r="A6" s="24"/>
      <c r="B6" s="24"/>
      <c r="C6" s="24"/>
      <c r="D6" s="24"/>
      <c r="E6" s="24"/>
      <c r="F6" s="24"/>
      <c r="G6" s="24"/>
      <c r="H6" s="24"/>
      <c r="I6" s="24"/>
      <c r="J6" s="24"/>
      <c r="K6" s="24"/>
      <c r="L6" s="24"/>
      <c r="M6" s="24"/>
      <c r="N6" s="24"/>
      <c r="O6" s="24"/>
      <c r="P6" s="24"/>
      <c r="Q6" s="24"/>
      <c r="R6" s="24"/>
      <c r="S6" s="24"/>
      <c r="T6" s="36"/>
      <c r="U6" s="24"/>
      <c r="V6" s="24"/>
      <c r="W6" s="36"/>
    </row>
    <row r="7" spans="1:129" s="34" customFormat="1" ht="63.75" x14ac:dyDescent="0.25">
      <c r="A7" s="41" t="s">
        <v>0</v>
      </c>
      <c r="B7" s="41" t="s">
        <v>1</v>
      </c>
      <c r="C7" s="41" t="s">
        <v>2</v>
      </c>
      <c r="D7" s="41" t="s">
        <v>103</v>
      </c>
      <c r="E7" s="41" t="s">
        <v>30</v>
      </c>
      <c r="F7" s="41" t="s">
        <v>96</v>
      </c>
      <c r="G7" s="41" t="s">
        <v>1152</v>
      </c>
      <c r="H7" s="41"/>
      <c r="I7" s="41"/>
      <c r="J7" s="41" t="s">
        <v>98</v>
      </c>
      <c r="K7" s="41" t="s">
        <v>99</v>
      </c>
      <c r="L7" s="41" t="s">
        <v>3</v>
      </c>
      <c r="M7" s="41" t="s">
        <v>4</v>
      </c>
      <c r="N7" s="41" t="s">
        <v>28</v>
      </c>
      <c r="O7" s="41" t="s">
        <v>21</v>
      </c>
      <c r="P7" s="41" t="s">
        <v>65</v>
      </c>
      <c r="Q7" s="41" t="s">
        <v>31</v>
      </c>
      <c r="R7" s="32" t="s">
        <v>62</v>
      </c>
      <c r="S7" s="41" t="s">
        <v>22</v>
      </c>
      <c r="T7" s="37" t="s">
        <v>23</v>
      </c>
      <c r="U7" s="41" t="s">
        <v>24</v>
      </c>
      <c r="V7" s="41" t="s">
        <v>25</v>
      </c>
      <c r="W7" s="37" t="s">
        <v>26</v>
      </c>
      <c r="X7" s="41" t="s">
        <v>27</v>
      </c>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row>
    <row r="8" spans="1:129" s="51" customFormat="1" ht="76.5" customHeight="1" x14ac:dyDescent="0.25">
      <c r="A8" s="362" t="s">
        <v>172</v>
      </c>
      <c r="B8" s="368" t="s">
        <v>173</v>
      </c>
      <c r="C8" s="368" t="s">
        <v>174</v>
      </c>
      <c r="D8" s="44" t="s">
        <v>784</v>
      </c>
      <c r="E8" s="8" t="s">
        <v>116</v>
      </c>
      <c r="F8" s="335">
        <v>25000000</v>
      </c>
      <c r="G8" s="67">
        <v>0</v>
      </c>
      <c r="H8" s="44"/>
      <c r="I8" s="45"/>
      <c r="J8" s="44"/>
      <c r="K8" s="335">
        <v>10000000</v>
      </c>
      <c r="L8" s="66">
        <f>+F8+G8+H8+J8-K8</f>
        <v>15000000</v>
      </c>
      <c r="M8" s="366">
        <v>507025000</v>
      </c>
      <c r="N8" s="44"/>
      <c r="O8" s="44"/>
      <c r="P8" s="44"/>
      <c r="Q8" s="44"/>
      <c r="R8" s="46"/>
      <c r="S8" s="44"/>
      <c r="T8" s="80"/>
      <c r="U8" s="44"/>
      <c r="V8" s="44"/>
      <c r="W8" s="80"/>
      <c r="X8" s="44"/>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row>
    <row r="9" spans="1:129" s="51" customFormat="1" ht="42" customHeight="1" x14ac:dyDescent="0.25">
      <c r="A9" s="375"/>
      <c r="B9" s="389"/>
      <c r="C9" s="389"/>
      <c r="D9" s="44" t="s">
        <v>785</v>
      </c>
      <c r="E9" s="8" t="s">
        <v>165</v>
      </c>
      <c r="F9" s="335">
        <v>40000000</v>
      </c>
      <c r="G9" s="65">
        <v>0</v>
      </c>
      <c r="H9" s="44"/>
      <c r="I9" s="45"/>
      <c r="J9" s="44"/>
      <c r="K9" s="44"/>
      <c r="L9" s="66">
        <f>+F9+G9+H9+J9-K9</f>
        <v>40000000</v>
      </c>
      <c r="M9" s="374"/>
      <c r="N9" s="79" t="s">
        <v>1445</v>
      </c>
      <c r="O9" s="268" t="s">
        <v>1446</v>
      </c>
      <c r="P9" s="79" t="s">
        <v>1447</v>
      </c>
      <c r="Q9" s="67">
        <v>40000000</v>
      </c>
      <c r="R9" s="46"/>
      <c r="S9" s="44">
        <v>596</v>
      </c>
      <c r="T9" s="80">
        <v>44690</v>
      </c>
      <c r="U9" s="306">
        <v>40000000</v>
      </c>
      <c r="V9" s="44">
        <v>2903</v>
      </c>
      <c r="W9" s="80">
        <v>44727</v>
      </c>
      <c r="X9" s="317">
        <v>38629168.32</v>
      </c>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row>
    <row r="10" spans="1:129" s="51" customFormat="1" ht="36.75" customHeight="1" x14ac:dyDescent="0.25">
      <c r="A10" s="375"/>
      <c r="B10" s="389"/>
      <c r="C10" s="389"/>
      <c r="D10" s="44" t="s">
        <v>786</v>
      </c>
      <c r="E10" s="70" t="s">
        <v>117</v>
      </c>
      <c r="F10" s="335">
        <v>10000000</v>
      </c>
      <c r="G10" s="67">
        <v>0</v>
      </c>
      <c r="H10" s="44"/>
      <c r="I10" s="45"/>
      <c r="J10" s="44"/>
      <c r="K10" s="44"/>
      <c r="L10" s="66">
        <f t="shared" ref="L10:L33" si="0">+F10+G10+H10+J10-K10</f>
        <v>10000000</v>
      </c>
      <c r="M10" s="374"/>
      <c r="N10" s="44"/>
      <c r="O10" s="44"/>
      <c r="P10" s="44"/>
      <c r="Q10" s="44"/>
      <c r="R10" s="46"/>
      <c r="S10" s="44"/>
      <c r="T10" s="80"/>
      <c r="U10" s="44"/>
      <c r="V10" s="44"/>
      <c r="W10" s="80"/>
      <c r="X10" s="44"/>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row>
    <row r="11" spans="1:129" s="51" customFormat="1" ht="28.5" customHeight="1" x14ac:dyDescent="0.25">
      <c r="A11" s="375"/>
      <c r="B11" s="389"/>
      <c r="C11" s="389"/>
      <c r="D11" s="44" t="s">
        <v>787</v>
      </c>
      <c r="E11" s="70" t="s">
        <v>140</v>
      </c>
      <c r="F11" s="335">
        <v>10000000</v>
      </c>
      <c r="G11" s="67">
        <v>0</v>
      </c>
      <c r="H11" s="44"/>
      <c r="I11" s="45"/>
      <c r="J11" s="44"/>
      <c r="K11" s="44"/>
      <c r="L11" s="66">
        <f t="shared" si="0"/>
        <v>10000000</v>
      </c>
      <c r="M11" s="374"/>
      <c r="N11" s="44"/>
      <c r="O11" s="44"/>
      <c r="P11" s="44"/>
      <c r="Q11" s="44"/>
      <c r="R11" s="46"/>
      <c r="S11" s="44"/>
      <c r="T11" s="80"/>
      <c r="U11" s="44"/>
      <c r="V11" s="44"/>
      <c r="W11" s="80"/>
      <c r="X11" s="44"/>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row>
    <row r="12" spans="1:129" s="51" customFormat="1" ht="15" x14ac:dyDescent="0.25">
      <c r="A12" s="375"/>
      <c r="B12" s="389"/>
      <c r="C12" s="389"/>
      <c r="D12" s="372" t="s">
        <v>852</v>
      </c>
      <c r="E12" s="380" t="s">
        <v>100</v>
      </c>
      <c r="F12" s="401">
        <v>401025000</v>
      </c>
      <c r="G12" s="404">
        <v>0</v>
      </c>
      <c r="H12" s="362"/>
      <c r="I12" s="362"/>
      <c r="J12" s="362"/>
      <c r="K12" s="362"/>
      <c r="L12" s="407">
        <f t="shared" si="0"/>
        <v>401025000</v>
      </c>
      <c r="M12" s="374"/>
      <c r="N12" s="79" t="s">
        <v>620</v>
      </c>
      <c r="O12" s="44" t="s">
        <v>34</v>
      </c>
      <c r="P12" s="79" t="s">
        <v>637</v>
      </c>
      <c r="Q12" s="67">
        <v>30305000</v>
      </c>
      <c r="R12" s="46"/>
      <c r="S12" s="38">
        <v>155</v>
      </c>
      <c r="T12" s="124">
        <v>44585</v>
      </c>
      <c r="U12" s="67">
        <v>30305000</v>
      </c>
      <c r="V12" s="38">
        <v>1129</v>
      </c>
      <c r="W12" s="124">
        <v>44589</v>
      </c>
      <c r="X12" s="67">
        <v>30305000</v>
      </c>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row>
    <row r="13" spans="1:129" s="51" customFormat="1" ht="15" x14ac:dyDescent="0.25">
      <c r="A13" s="375"/>
      <c r="B13" s="389"/>
      <c r="C13" s="389"/>
      <c r="D13" s="439"/>
      <c r="E13" s="381"/>
      <c r="F13" s="402"/>
      <c r="G13" s="405"/>
      <c r="H13" s="375"/>
      <c r="I13" s="375"/>
      <c r="J13" s="375"/>
      <c r="K13" s="375"/>
      <c r="L13" s="405"/>
      <c r="M13" s="374"/>
      <c r="N13" s="79" t="s">
        <v>621</v>
      </c>
      <c r="O13" s="44" t="s">
        <v>33</v>
      </c>
      <c r="P13" s="79" t="s">
        <v>638</v>
      </c>
      <c r="Q13" s="67">
        <v>38280000</v>
      </c>
      <c r="R13" s="46"/>
      <c r="S13" s="38">
        <v>194</v>
      </c>
      <c r="T13" s="124">
        <v>44587</v>
      </c>
      <c r="U13" s="67">
        <v>38280000</v>
      </c>
      <c r="V13" s="38">
        <v>1261</v>
      </c>
      <c r="W13" s="124">
        <v>44589</v>
      </c>
      <c r="X13" s="67">
        <v>38280000</v>
      </c>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row>
    <row r="14" spans="1:129" s="51" customFormat="1" ht="15" x14ac:dyDescent="0.25">
      <c r="A14" s="375"/>
      <c r="B14" s="389"/>
      <c r="C14" s="389"/>
      <c r="D14" s="439"/>
      <c r="E14" s="381"/>
      <c r="F14" s="402"/>
      <c r="G14" s="405"/>
      <c r="H14" s="375"/>
      <c r="I14" s="375"/>
      <c r="J14" s="375"/>
      <c r="K14" s="375"/>
      <c r="L14" s="405"/>
      <c r="M14" s="374"/>
      <c r="N14" s="79" t="s">
        <v>622</v>
      </c>
      <c r="O14" s="44" t="s">
        <v>54</v>
      </c>
      <c r="P14" s="79" t="s">
        <v>639</v>
      </c>
      <c r="Q14" s="67">
        <v>38811600</v>
      </c>
      <c r="R14" s="46"/>
      <c r="S14" s="38">
        <v>161</v>
      </c>
      <c r="T14" s="124">
        <v>44585</v>
      </c>
      <c r="U14" s="67">
        <v>38811600</v>
      </c>
      <c r="V14" s="38">
        <v>737</v>
      </c>
      <c r="W14" s="124">
        <v>44588</v>
      </c>
      <c r="X14" s="67">
        <v>38811600</v>
      </c>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row>
    <row r="15" spans="1:129" s="51" customFormat="1" ht="15" x14ac:dyDescent="0.25">
      <c r="A15" s="375"/>
      <c r="B15" s="389"/>
      <c r="C15" s="389"/>
      <c r="D15" s="439"/>
      <c r="E15" s="381"/>
      <c r="F15" s="402"/>
      <c r="G15" s="405"/>
      <c r="H15" s="375"/>
      <c r="I15" s="375"/>
      <c r="J15" s="375"/>
      <c r="K15" s="375"/>
      <c r="L15" s="405"/>
      <c r="M15" s="374"/>
      <c r="N15" s="79" t="s">
        <v>623</v>
      </c>
      <c r="O15" s="44" t="s">
        <v>630</v>
      </c>
      <c r="P15" s="79" t="s">
        <v>640</v>
      </c>
      <c r="Q15" s="67">
        <v>38811600</v>
      </c>
      <c r="R15" s="46"/>
      <c r="S15" s="38">
        <v>160</v>
      </c>
      <c r="T15" s="124">
        <v>44585</v>
      </c>
      <c r="U15" s="67">
        <v>38811600</v>
      </c>
      <c r="V15" s="38">
        <v>1128</v>
      </c>
      <c r="W15" s="124">
        <v>44589</v>
      </c>
      <c r="X15" s="67">
        <v>38811600</v>
      </c>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row>
    <row r="16" spans="1:129" s="51" customFormat="1" ht="15" x14ac:dyDescent="0.25">
      <c r="A16" s="375"/>
      <c r="B16" s="389"/>
      <c r="C16" s="389"/>
      <c r="D16" s="439"/>
      <c r="E16" s="381"/>
      <c r="F16" s="402"/>
      <c r="G16" s="405"/>
      <c r="H16" s="375"/>
      <c r="I16" s="375"/>
      <c r="J16" s="375"/>
      <c r="K16" s="375"/>
      <c r="L16" s="405"/>
      <c r="M16" s="374"/>
      <c r="N16" s="79" t="s">
        <v>624</v>
      </c>
      <c r="O16" s="44" t="s">
        <v>631</v>
      </c>
      <c r="P16" s="79" t="s">
        <v>641</v>
      </c>
      <c r="Q16" s="67">
        <v>38811600</v>
      </c>
      <c r="R16" s="46"/>
      <c r="S16" s="38">
        <v>159</v>
      </c>
      <c r="T16" s="124">
        <v>44585</v>
      </c>
      <c r="U16" s="67">
        <v>38811600</v>
      </c>
      <c r="V16" s="38">
        <v>1241</v>
      </c>
      <c r="W16" s="124">
        <v>44589</v>
      </c>
      <c r="X16" s="67">
        <v>38811600</v>
      </c>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row>
    <row r="17" spans="1:129" s="51" customFormat="1" ht="15" x14ac:dyDescent="0.25">
      <c r="A17" s="375"/>
      <c r="B17" s="389"/>
      <c r="C17" s="389"/>
      <c r="D17" s="439"/>
      <c r="E17" s="381"/>
      <c r="F17" s="402"/>
      <c r="G17" s="405"/>
      <c r="H17" s="375"/>
      <c r="I17" s="375"/>
      <c r="J17" s="375"/>
      <c r="K17" s="375"/>
      <c r="L17" s="405"/>
      <c r="M17" s="374"/>
      <c r="N17" s="79" t="s">
        <v>625</v>
      </c>
      <c r="O17" s="44" t="s">
        <v>632</v>
      </c>
      <c r="P17" s="79" t="s">
        <v>642</v>
      </c>
      <c r="Q17" s="67">
        <v>40406600</v>
      </c>
      <c r="R17" s="46"/>
      <c r="S17" s="38">
        <v>177</v>
      </c>
      <c r="T17" s="124">
        <v>44586</v>
      </c>
      <c r="U17" s="67">
        <v>40406600</v>
      </c>
      <c r="V17" s="38">
        <v>1240</v>
      </c>
      <c r="W17" s="124">
        <v>44589</v>
      </c>
      <c r="X17" s="67">
        <v>40406600</v>
      </c>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row>
    <row r="18" spans="1:129" s="51" customFormat="1" ht="15" x14ac:dyDescent="0.25">
      <c r="A18" s="375"/>
      <c r="B18" s="389"/>
      <c r="C18" s="389"/>
      <c r="D18" s="439"/>
      <c r="E18" s="381"/>
      <c r="F18" s="402"/>
      <c r="G18" s="405"/>
      <c r="H18" s="375"/>
      <c r="I18" s="375"/>
      <c r="J18" s="375"/>
      <c r="K18" s="375"/>
      <c r="L18" s="405"/>
      <c r="M18" s="374"/>
      <c r="N18" s="79" t="s">
        <v>626</v>
      </c>
      <c r="O18" s="44" t="s">
        <v>633</v>
      </c>
      <c r="P18" s="79" t="s">
        <v>643</v>
      </c>
      <c r="Q18" s="67">
        <v>47850000</v>
      </c>
      <c r="R18" s="46"/>
      <c r="S18" s="38">
        <v>156</v>
      </c>
      <c r="T18" s="124">
        <v>44585</v>
      </c>
      <c r="U18" s="67">
        <v>47850000</v>
      </c>
      <c r="V18" s="38">
        <v>1242</v>
      </c>
      <c r="W18" s="124">
        <v>44589</v>
      </c>
      <c r="X18" s="67">
        <v>47850000</v>
      </c>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row>
    <row r="19" spans="1:129" s="51" customFormat="1" ht="15" x14ac:dyDescent="0.25">
      <c r="A19" s="375"/>
      <c r="B19" s="389"/>
      <c r="C19" s="389"/>
      <c r="D19" s="439"/>
      <c r="E19" s="381"/>
      <c r="F19" s="402"/>
      <c r="G19" s="405"/>
      <c r="H19" s="375"/>
      <c r="I19" s="375"/>
      <c r="J19" s="375"/>
      <c r="K19" s="375"/>
      <c r="L19" s="405"/>
      <c r="M19" s="374"/>
      <c r="N19" s="79" t="s">
        <v>627</v>
      </c>
      <c r="O19" s="44" t="s">
        <v>634</v>
      </c>
      <c r="P19" s="79" t="s">
        <v>644</v>
      </c>
      <c r="Q19" s="67">
        <v>36153300</v>
      </c>
      <c r="R19" s="46"/>
      <c r="S19" s="38">
        <v>253</v>
      </c>
      <c r="T19" s="124">
        <v>44588</v>
      </c>
      <c r="U19" s="67">
        <v>36153300</v>
      </c>
      <c r="V19" s="38">
        <v>1321</v>
      </c>
      <c r="W19" s="124">
        <v>44589</v>
      </c>
      <c r="X19" s="67">
        <v>36153300</v>
      </c>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row>
    <row r="20" spans="1:129" s="51" customFormat="1" ht="15" x14ac:dyDescent="0.25">
      <c r="A20" s="375"/>
      <c r="B20" s="389"/>
      <c r="C20" s="389"/>
      <c r="D20" s="439"/>
      <c r="E20" s="381"/>
      <c r="F20" s="402"/>
      <c r="G20" s="405"/>
      <c r="H20" s="375"/>
      <c r="I20" s="375"/>
      <c r="J20" s="375"/>
      <c r="K20" s="375"/>
      <c r="L20" s="405"/>
      <c r="M20" s="374"/>
      <c r="N20" s="79" t="s">
        <v>628</v>
      </c>
      <c r="O20" s="44" t="s">
        <v>635</v>
      </c>
      <c r="P20" s="79" t="s">
        <v>645</v>
      </c>
      <c r="Q20" s="67">
        <v>38811600</v>
      </c>
      <c r="R20" s="46"/>
      <c r="S20" s="38">
        <v>256</v>
      </c>
      <c r="T20" s="124">
        <v>44589</v>
      </c>
      <c r="U20" s="67">
        <v>38811600</v>
      </c>
      <c r="V20" s="38">
        <v>1312</v>
      </c>
      <c r="W20" s="124">
        <v>44589</v>
      </c>
      <c r="X20" s="67">
        <v>38811600</v>
      </c>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row>
    <row r="21" spans="1:129" s="51" customFormat="1" ht="15" x14ac:dyDescent="0.25">
      <c r="A21" s="375"/>
      <c r="B21" s="389"/>
      <c r="C21" s="389"/>
      <c r="D21" s="439"/>
      <c r="E21" s="381"/>
      <c r="F21" s="402"/>
      <c r="G21" s="405"/>
      <c r="H21" s="375"/>
      <c r="I21" s="375"/>
      <c r="J21" s="375"/>
      <c r="K21" s="375"/>
      <c r="L21" s="405"/>
      <c r="M21" s="374"/>
      <c r="N21" s="79" t="s">
        <v>629</v>
      </c>
      <c r="O21" s="44" t="s">
        <v>636</v>
      </c>
      <c r="P21" s="79" t="s">
        <v>646</v>
      </c>
      <c r="Q21" s="67">
        <v>27560000</v>
      </c>
      <c r="R21" s="46"/>
      <c r="S21" s="38">
        <v>255</v>
      </c>
      <c r="T21" s="124">
        <v>44589</v>
      </c>
      <c r="U21" s="67">
        <v>27560000</v>
      </c>
      <c r="V21" s="38">
        <v>1305</v>
      </c>
      <c r="W21" s="124">
        <v>44589</v>
      </c>
      <c r="X21" s="67">
        <v>27560000</v>
      </c>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row>
    <row r="22" spans="1:129" s="51" customFormat="1" ht="15" x14ac:dyDescent="0.25">
      <c r="A22" s="375"/>
      <c r="B22" s="389"/>
      <c r="C22" s="389"/>
      <c r="D22" s="429"/>
      <c r="E22" s="382"/>
      <c r="F22" s="403"/>
      <c r="G22" s="406"/>
      <c r="H22" s="363"/>
      <c r="I22" s="363"/>
      <c r="J22" s="363"/>
      <c r="K22" s="363"/>
      <c r="L22" s="406"/>
      <c r="M22" s="374"/>
      <c r="N22" s="79" t="s">
        <v>965</v>
      </c>
      <c r="O22" s="44" t="s">
        <v>966</v>
      </c>
      <c r="P22" s="79" t="s">
        <v>967</v>
      </c>
      <c r="Q22" s="67">
        <v>4500000</v>
      </c>
      <c r="R22" s="46"/>
      <c r="S22" s="38">
        <v>442</v>
      </c>
      <c r="T22" s="124">
        <v>44642</v>
      </c>
      <c r="U22" s="67">
        <v>4500000</v>
      </c>
      <c r="V22" s="38">
        <v>2210</v>
      </c>
      <c r="W22" s="124">
        <v>44672</v>
      </c>
      <c r="X22" s="313">
        <v>4500000</v>
      </c>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row>
    <row r="23" spans="1:129" s="51" customFormat="1" ht="27" x14ac:dyDescent="0.25">
      <c r="A23" s="375"/>
      <c r="B23" s="389"/>
      <c r="C23" s="389"/>
      <c r="D23" s="44" t="s">
        <v>788</v>
      </c>
      <c r="E23" s="70" t="s">
        <v>119</v>
      </c>
      <c r="F23" s="335">
        <v>2000000</v>
      </c>
      <c r="G23" s="67">
        <v>0</v>
      </c>
      <c r="H23" s="44"/>
      <c r="I23" s="45"/>
      <c r="J23" s="335">
        <v>15000000</v>
      </c>
      <c r="K23" s="44"/>
      <c r="L23" s="66">
        <f t="shared" si="0"/>
        <v>17000000</v>
      </c>
      <c r="M23" s="374"/>
      <c r="N23" s="79" t="s">
        <v>968</v>
      </c>
      <c r="O23" s="44" t="s">
        <v>969</v>
      </c>
      <c r="P23" s="79" t="s">
        <v>970</v>
      </c>
      <c r="Q23" s="67">
        <v>1944276</v>
      </c>
      <c r="R23" s="46"/>
      <c r="S23" s="44">
        <v>511</v>
      </c>
      <c r="T23" s="80">
        <v>44669</v>
      </c>
      <c r="U23" s="306">
        <v>1944276</v>
      </c>
      <c r="V23" s="44">
        <v>2880</v>
      </c>
      <c r="W23" s="80">
        <v>44726</v>
      </c>
      <c r="X23" s="317">
        <v>1853544</v>
      </c>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row>
    <row r="24" spans="1:129" s="51" customFormat="1" ht="27" x14ac:dyDescent="0.25">
      <c r="A24" s="375"/>
      <c r="B24" s="389"/>
      <c r="C24" s="389"/>
      <c r="D24" s="44" t="s">
        <v>789</v>
      </c>
      <c r="E24" s="70" t="s">
        <v>120</v>
      </c>
      <c r="F24" s="335">
        <v>14000000</v>
      </c>
      <c r="G24" s="67">
        <v>0</v>
      </c>
      <c r="H24" s="44"/>
      <c r="I24" s="45"/>
      <c r="J24" s="44"/>
      <c r="K24" s="44"/>
      <c r="L24" s="66">
        <f t="shared" si="0"/>
        <v>14000000</v>
      </c>
      <c r="M24" s="374"/>
      <c r="N24" s="44"/>
      <c r="O24" s="44"/>
      <c r="P24" s="44"/>
      <c r="Q24" s="44"/>
      <c r="R24" s="46"/>
      <c r="S24" s="44"/>
      <c r="T24" s="80"/>
      <c r="U24" s="44"/>
      <c r="V24" s="44"/>
      <c r="W24" s="80"/>
      <c r="X24" s="44"/>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row>
    <row r="25" spans="1:129" s="51" customFormat="1" ht="40.5" x14ac:dyDescent="0.25">
      <c r="A25" s="363"/>
      <c r="B25" s="369"/>
      <c r="C25" s="369"/>
      <c r="D25" s="44" t="s">
        <v>790</v>
      </c>
      <c r="E25" s="70" t="s">
        <v>138</v>
      </c>
      <c r="F25" s="335">
        <v>5000000</v>
      </c>
      <c r="G25" s="67">
        <v>0</v>
      </c>
      <c r="H25" s="44"/>
      <c r="I25" s="45"/>
      <c r="J25" s="44"/>
      <c r="K25" s="335">
        <v>5000000</v>
      </c>
      <c r="L25" s="66">
        <f t="shared" si="0"/>
        <v>0</v>
      </c>
      <c r="M25" s="367"/>
      <c r="N25" s="44"/>
      <c r="O25" s="44"/>
      <c r="P25" s="44"/>
      <c r="Q25" s="44"/>
      <c r="R25" s="46"/>
      <c r="S25" s="44"/>
      <c r="T25" s="80"/>
      <c r="U25" s="44"/>
      <c r="V25" s="44"/>
      <c r="W25" s="80"/>
      <c r="X25" s="44"/>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row>
    <row r="26" spans="1:129" s="109" customFormat="1" ht="15" x14ac:dyDescent="0.25">
      <c r="A26" s="93"/>
      <c r="B26" s="93"/>
      <c r="C26" s="93"/>
      <c r="D26" s="93"/>
      <c r="E26" s="106"/>
      <c r="F26" s="102"/>
      <c r="G26" s="102"/>
      <c r="H26" s="93"/>
      <c r="I26" s="94"/>
      <c r="J26" s="93"/>
      <c r="K26" s="93"/>
      <c r="L26" s="103">
        <f>SUM(L8:L25)</f>
        <v>507025000</v>
      </c>
      <c r="M26" s="102"/>
      <c r="N26" s="107"/>
      <c r="O26" s="87"/>
      <c r="P26" s="96"/>
      <c r="Q26" s="105">
        <f>SUM(Q8:Q25)</f>
        <v>422245576</v>
      </c>
      <c r="R26" s="90"/>
      <c r="S26" s="87"/>
      <c r="T26" s="96"/>
      <c r="U26" s="105">
        <f>SUM(U8:U25)</f>
        <v>422245576</v>
      </c>
      <c r="V26" s="87"/>
      <c r="W26" s="96"/>
      <c r="X26" s="105">
        <f>SUM(X8:X25)</f>
        <v>420784012.31999999</v>
      </c>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c r="DY26" s="108"/>
    </row>
    <row r="27" spans="1:129" s="114" customFormat="1" ht="28.5" customHeight="1" x14ac:dyDescent="0.25">
      <c r="A27" s="362" t="s">
        <v>1134</v>
      </c>
      <c r="B27" s="393" t="s">
        <v>1135</v>
      </c>
      <c r="C27" s="368" t="s">
        <v>174</v>
      </c>
      <c r="D27" s="197" t="s">
        <v>1204</v>
      </c>
      <c r="E27" s="206" t="s">
        <v>117</v>
      </c>
      <c r="F27" s="205"/>
      <c r="G27" s="335">
        <v>150000000</v>
      </c>
      <c r="H27" s="201"/>
      <c r="I27" s="45"/>
      <c r="J27" s="217"/>
      <c r="K27" s="217"/>
      <c r="L27" s="66">
        <f>+F27+G27+H27+J27-K27</f>
        <v>150000000</v>
      </c>
      <c r="M27" s="412">
        <v>528448356</v>
      </c>
      <c r="N27" s="239"/>
      <c r="O27" s="251"/>
      <c r="P27" s="80"/>
      <c r="Q27" s="253"/>
      <c r="R27" s="46"/>
      <c r="S27" s="251"/>
      <c r="T27" s="80"/>
      <c r="U27" s="253"/>
      <c r="V27" s="251"/>
      <c r="W27" s="80"/>
      <c r="X27" s="25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c r="DB27" s="113"/>
      <c r="DC27" s="113"/>
      <c r="DD27" s="113"/>
      <c r="DE27" s="113"/>
      <c r="DF27" s="113"/>
      <c r="DG27" s="113"/>
      <c r="DH27" s="113"/>
      <c r="DI27" s="113"/>
      <c r="DJ27" s="113"/>
      <c r="DK27" s="113"/>
      <c r="DL27" s="113"/>
      <c r="DM27" s="113"/>
      <c r="DN27" s="113"/>
      <c r="DO27" s="113"/>
      <c r="DP27" s="113"/>
      <c r="DQ27" s="113"/>
      <c r="DR27" s="113"/>
      <c r="DS27" s="113"/>
      <c r="DT27" s="113"/>
      <c r="DU27" s="113"/>
      <c r="DV27" s="113"/>
      <c r="DW27" s="113"/>
      <c r="DX27" s="113"/>
      <c r="DY27" s="113"/>
    </row>
    <row r="28" spans="1:129" s="114" customFormat="1" ht="25.5" x14ac:dyDescent="0.25">
      <c r="A28" s="375"/>
      <c r="B28" s="394"/>
      <c r="C28" s="389"/>
      <c r="D28" s="212" t="s">
        <v>1205</v>
      </c>
      <c r="E28" s="206" t="s">
        <v>140</v>
      </c>
      <c r="F28" s="209"/>
      <c r="G28" s="334">
        <v>50000000</v>
      </c>
      <c r="H28" s="212"/>
      <c r="I28" s="86"/>
      <c r="J28" s="217"/>
      <c r="K28" s="217"/>
      <c r="L28" s="66">
        <f t="shared" si="0"/>
        <v>50000000</v>
      </c>
      <c r="M28" s="412"/>
      <c r="N28" s="239"/>
      <c r="O28" s="251"/>
      <c r="P28" s="80"/>
      <c r="Q28" s="253"/>
      <c r="R28" s="46"/>
      <c r="S28" s="251"/>
      <c r="T28" s="80"/>
      <c r="U28" s="253"/>
      <c r="V28" s="251"/>
      <c r="W28" s="80"/>
      <c r="X28" s="25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c r="CS28" s="113"/>
      <c r="CT28" s="113"/>
      <c r="CU28" s="113"/>
      <c r="CV28" s="113"/>
      <c r="CW28" s="113"/>
      <c r="CX28" s="113"/>
      <c r="CY28" s="113"/>
      <c r="CZ28" s="113"/>
      <c r="DA28" s="113"/>
      <c r="DB28" s="113"/>
      <c r="DC28" s="113"/>
      <c r="DD28" s="113"/>
      <c r="DE28" s="113"/>
      <c r="DF28" s="113"/>
      <c r="DG28" s="113"/>
      <c r="DH28" s="113"/>
      <c r="DI28" s="113"/>
      <c r="DJ28" s="113"/>
      <c r="DK28" s="113"/>
      <c r="DL28" s="113"/>
      <c r="DM28" s="113"/>
      <c r="DN28" s="113"/>
      <c r="DO28" s="113"/>
      <c r="DP28" s="113"/>
      <c r="DQ28" s="113"/>
      <c r="DR28" s="113"/>
      <c r="DS28" s="113"/>
      <c r="DT28" s="113"/>
      <c r="DU28" s="113"/>
      <c r="DV28" s="113"/>
      <c r="DW28" s="113"/>
      <c r="DX28" s="113"/>
      <c r="DY28" s="113"/>
    </row>
    <row r="29" spans="1:129" s="114" customFormat="1" ht="25.5" x14ac:dyDescent="0.25">
      <c r="A29" s="375"/>
      <c r="B29" s="394"/>
      <c r="C29" s="389"/>
      <c r="D29" s="212" t="s">
        <v>1206</v>
      </c>
      <c r="E29" s="206" t="s">
        <v>102</v>
      </c>
      <c r="F29" s="209"/>
      <c r="G29" s="334">
        <v>15513174</v>
      </c>
      <c r="H29" s="212"/>
      <c r="I29" s="86"/>
      <c r="J29" s="217"/>
      <c r="K29" s="217"/>
      <c r="L29" s="66">
        <f t="shared" si="0"/>
        <v>15513174</v>
      </c>
      <c r="M29" s="412"/>
      <c r="N29" s="239"/>
      <c r="O29" s="251"/>
      <c r="P29" s="80"/>
      <c r="Q29" s="253"/>
      <c r="R29" s="46"/>
      <c r="S29" s="251"/>
      <c r="T29" s="80"/>
      <c r="U29" s="253"/>
      <c r="V29" s="251"/>
      <c r="W29" s="80"/>
      <c r="X29" s="25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3"/>
      <c r="CG29" s="113"/>
      <c r="CH29" s="113"/>
      <c r="CI29" s="113"/>
      <c r="CJ29" s="113"/>
      <c r="CK29" s="113"/>
      <c r="CL29" s="113"/>
      <c r="CM29" s="113"/>
      <c r="CN29" s="113"/>
      <c r="CO29" s="113"/>
      <c r="CP29" s="113"/>
      <c r="CQ29" s="113"/>
      <c r="CR29" s="113"/>
      <c r="CS29" s="113"/>
      <c r="CT29" s="113"/>
      <c r="CU29" s="113"/>
      <c r="CV29" s="113"/>
      <c r="CW29" s="113"/>
      <c r="CX29" s="113"/>
      <c r="CY29" s="113"/>
      <c r="CZ29" s="113"/>
      <c r="DA29" s="113"/>
      <c r="DB29" s="113"/>
      <c r="DC29" s="113"/>
      <c r="DD29" s="113"/>
      <c r="DE29" s="113"/>
      <c r="DF29" s="113"/>
      <c r="DG29" s="113"/>
      <c r="DH29" s="113"/>
      <c r="DI29" s="113"/>
      <c r="DJ29" s="113"/>
      <c r="DK29" s="113"/>
      <c r="DL29" s="113"/>
      <c r="DM29" s="113"/>
      <c r="DN29" s="113"/>
      <c r="DO29" s="113"/>
      <c r="DP29" s="113"/>
      <c r="DQ29" s="113"/>
      <c r="DR29" s="113"/>
      <c r="DS29" s="113"/>
      <c r="DT29" s="113"/>
      <c r="DU29" s="113"/>
      <c r="DV29" s="113"/>
      <c r="DW29" s="113"/>
      <c r="DX29" s="113"/>
      <c r="DY29" s="113"/>
    </row>
    <row r="30" spans="1:129" s="114" customFormat="1" ht="40.5" x14ac:dyDescent="0.25">
      <c r="A30" s="375"/>
      <c r="B30" s="394"/>
      <c r="C30" s="389"/>
      <c r="D30" s="212" t="s">
        <v>1207</v>
      </c>
      <c r="E30" s="206" t="s">
        <v>138</v>
      </c>
      <c r="F30" s="209"/>
      <c r="G30" s="334">
        <v>20000000</v>
      </c>
      <c r="H30" s="212"/>
      <c r="I30" s="86"/>
      <c r="J30" s="217"/>
      <c r="K30" s="217"/>
      <c r="L30" s="66">
        <f t="shared" si="0"/>
        <v>20000000</v>
      </c>
      <c r="M30" s="412"/>
      <c r="N30" s="239"/>
      <c r="O30" s="251"/>
      <c r="P30" s="80"/>
      <c r="Q30" s="253"/>
      <c r="R30" s="46"/>
      <c r="S30" s="251"/>
      <c r="T30" s="80"/>
      <c r="U30" s="253"/>
      <c r="V30" s="251"/>
      <c r="W30" s="80"/>
      <c r="X30" s="25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c r="CO30" s="113"/>
      <c r="CP30" s="113"/>
      <c r="CQ30" s="113"/>
      <c r="CR30" s="113"/>
      <c r="CS30" s="113"/>
      <c r="CT30" s="113"/>
      <c r="CU30" s="113"/>
      <c r="CV30" s="113"/>
      <c r="CW30" s="113"/>
      <c r="CX30" s="113"/>
      <c r="CY30" s="113"/>
      <c r="CZ30" s="113"/>
      <c r="DA30" s="113"/>
      <c r="DB30" s="113"/>
      <c r="DC30" s="113"/>
      <c r="DD30" s="113"/>
      <c r="DE30" s="113"/>
      <c r="DF30" s="113"/>
      <c r="DG30" s="113"/>
      <c r="DH30" s="113"/>
      <c r="DI30" s="113"/>
      <c r="DJ30" s="113"/>
      <c r="DK30" s="113"/>
      <c r="DL30" s="113"/>
      <c r="DM30" s="113"/>
      <c r="DN30" s="113"/>
      <c r="DO30" s="113"/>
      <c r="DP30" s="113"/>
      <c r="DQ30" s="113"/>
      <c r="DR30" s="113"/>
      <c r="DS30" s="113"/>
      <c r="DT30" s="113"/>
      <c r="DU30" s="113"/>
      <c r="DV30" s="113"/>
      <c r="DW30" s="113"/>
      <c r="DX30" s="113"/>
      <c r="DY30" s="113"/>
    </row>
    <row r="31" spans="1:129" s="114" customFormat="1" ht="67.5" x14ac:dyDescent="0.25">
      <c r="A31" s="375"/>
      <c r="B31" s="394"/>
      <c r="C31" s="389"/>
      <c r="D31" s="212" t="s">
        <v>1208</v>
      </c>
      <c r="E31" s="206" t="s">
        <v>100</v>
      </c>
      <c r="F31" s="209"/>
      <c r="G31" s="334">
        <v>232935182</v>
      </c>
      <c r="H31" s="212"/>
      <c r="I31" s="86"/>
      <c r="J31" s="217"/>
      <c r="K31" s="217"/>
      <c r="L31" s="66">
        <f t="shared" si="0"/>
        <v>232935182</v>
      </c>
      <c r="M31" s="412"/>
      <c r="N31" s="239"/>
      <c r="O31" s="251"/>
      <c r="P31" s="80"/>
      <c r="Q31" s="253"/>
      <c r="R31" s="46"/>
      <c r="S31" s="251"/>
      <c r="T31" s="80"/>
      <c r="U31" s="253"/>
      <c r="V31" s="251"/>
      <c r="W31" s="80"/>
      <c r="X31" s="25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3"/>
      <c r="DB31" s="113"/>
      <c r="DC31" s="113"/>
      <c r="DD31" s="113"/>
      <c r="DE31" s="113"/>
      <c r="DF31" s="113"/>
      <c r="DG31" s="113"/>
      <c r="DH31" s="113"/>
      <c r="DI31" s="113"/>
      <c r="DJ31" s="113"/>
      <c r="DK31" s="113"/>
      <c r="DL31" s="113"/>
      <c r="DM31" s="113"/>
      <c r="DN31" s="113"/>
      <c r="DO31" s="113"/>
      <c r="DP31" s="113"/>
      <c r="DQ31" s="113"/>
      <c r="DR31" s="113"/>
      <c r="DS31" s="113"/>
      <c r="DT31" s="113"/>
      <c r="DU31" s="113"/>
      <c r="DV31" s="113"/>
      <c r="DW31" s="113"/>
      <c r="DX31" s="113"/>
      <c r="DY31" s="113"/>
    </row>
    <row r="32" spans="1:129" s="114" customFormat="1" ht="54" x14ac:dyDescent="0.25">
      <c r="A32" s="375"/>
      <c r="B32" s="394"/>
      <c r="C32" s="389"/>
      <c r="D32" s="212" t="s">
        <v>1209</v>
      </c>
      <c r="E32" s="206" t="s">
        <v>118</v>
      </c>
      <c r="F32" s="209"/>
      <c r="G32" s="334">
        <v>30000000</v>
      </c>
      <c r="H32" s="212"/>
      <c r="I32" s="86"/>
      <c r="J32" s="217"/>
      <c r="K32" s="217"/>
      <c r="L32" s="66">
        <f t="shared" si="0"/>
        <v>30000000</v>
      </c>
      <c r="M32" s="412"/>
      <c r="N32" s="239"/>
      <c r="O32" s="251"/>
      <c r="P32" s="80"/>
      <c r="Q32" s="253"/>
      <c r="R32" s="46"/>
      <c r="S32" s="251"/>
      <c r="T32" s="80"/>
      <c r="U32" s="253"/>
      <c r="V32" s="251"/>
      <c r="W32" s="80"/>
      <c r="X32" s="25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13"/>
      <c r="CT32" s="113"/>
      <c r="CU32" s="113"/>
      <c r="CV32" s="113"/>
      <c r="CW32" s="113"/>
      <c r="CX32" s="113"/>
      <c r="CY32" s="113"/>
      <c r="CZ32" s="113"/>
      <c r="DA32" s="113"/>
      <c r="DB32" s="113"/>
      <c r="DC32" s="113"/>
      <c r="DD32" s="113"/>
      <c r="DE32" s="113"/>
      <c r="DF32" s="113"/>
      <c r="DG32" s="113"/>
      <c r="DH32" s="113"/>
      <c r="DI32" s="113"/>
      <c r="DJ32" s="113"/>
      <c r="DK32" s="113"/>
      <c r="DL32" s="113"/>
      <c r="DM32" s="113"/>
      <c r="DN32" s="113"/>
      <c r="DO32" s="113"/>
      <c r="DP32" s="113"/>
      <c r="DQ32" s="113"/>
      <c r="DR32" s="113"/>
      <c r="DS32" s="113"/>
      <c r="DT32" s="113"/>
      <c r="DU32" s="113"/>
      <c r="DV32" s="113"/>
      <c r="DW32" s="113"/>
      <c r="DX32" s="113"/>
      <c r="DY32" s="113"/>
    </row>
    <row r="33" spans="1:129" s="114" customFormat="1" ht="25.5" x14ac:dyDescent="0.25">
      <c r="A33" s="363"/>
      <c r="B33" s="395"/>
      <c r="C33" s="369"/>
      <c r="D33" s="212" t="s">
        <v>1210</v>
      </c>
      <c r="E33" s="206" t="s">
        <v>113</v>
      </c>
      <c r="F33" s="209"/>
      <c r="G33" s="334">
        <v>30000000</v>
      </c>
      <c r="H33" s="212"/>
      <c r="I33" s="86"/>
      <c r="J33" s="217"/>
      <c r="K33" s="217"/>
      <c r="L33" s="66">
        <f t="shared" si="0"/>
        <v>30000000</v>
      </c>
      <c r="M33" s="412"/>
      <c r="N33" s="239"/>
      <c r="O33" s="251"/>
      <c r="P33" s="80"/>
      <c r="Q33" s="253"/>
      <c r="R33" s="46"/>
      <c r="S33" s="251"/>
      <c r="T33" s="80"/>
      <c r="U33" s="253"/>
      <c r="V33" s="251"/>
      <c r="W33" s="80"/>
      <c r="X33" s="25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c r="CN33" s="113"/>
      <c r="CO33" s="113"/>
      <c r="CP33" s="113"/>
      <c r="CQ33" s="113"/>
      <c r="CR33" s="113"/>
      <c r="CS33" s="113"/>
      <c r="CT33" s="113"/>
      <c r="CU33" s="113"/>
      <c r="CV33" s="113"/>
      <c r="CW33" s="113"/>
      <c r="CX33" s="113"/>
      <c r="CY33" s="113"/>
      <c r="CZ33" s="113"/>
      <c r="DA33" s="113"/>
      <c r="DB33" s="113"/>
      <c r="DC33" s="113"/>
      <c r="DD33" s="113"/>
      <c r="DE33" s="113"/>
      <c r="DF33" s="113"/>
      <c r="DG33" s="113"/>
      <c r="DH33" s="113"/>
      <c r="DI33" s="113"/>
      <c r="DJ33" s="113"/>
      <c r="DK33" s="113"/>
      <c r="DL33" s="113"/>
      <c r="DM33" s="113"/>
      <c r="DN33" s="113"/>
      <c r="DO33" s="113"/>
      <c r="DP33" s="113"/>
      <c r="DQ33" s="113"/>
      <c r="DR33" s="113"/>
      <c r="DS33" s="113"/>
      <c r="DT33" s="113"/>
      <c r="DU33" s="113"/>
      <c r="DV33" s="113"/>
      <c r="DW33" s="113"/>
      <c r="DX33" s="113"/>
      <c r="DY33" s="113"/>
    </row>
    <row r="34" spans="1:129" s="109" customFormat="1" ht="15.75" thickBot="1" x14ac:dyDescent="0.3">
      <c r="A34" s="93"/>
      <c r="B34" s="93"/>
      <c r="C34" s="93"/>
      <c r="D34" s="93"/>
      <c r="E34" s="106"/>
      <c r="F34" s="102"/>
      <c r="G34" s="102"/>
      <c r="H34" s="93"/>
      <c r="I34" s="94"/>
      <c r="J34" s="93"/>
      <c r="K34" s="93"/>
      <c r="L34" s="103">
        <f>SUM(L27:L33)</f>
        <v>528448356</v>
      </c>
      <c r="M34" s="102"/>
      <c r="N34" s="107"/>
      <c r="O34" s="87"/>
      <c r="P34" s="96"/>
      <c r="Q34" s="105">
        <f>SUM(Q27:Q33)</f>
        <v>0</v>
      </c>
      <c r="R34" s="90"/>
      <c r="S34" s="87"/>
      <c r="T34" s="96"/>
      <c r="U34" s="105">
        <f>SUM(U27:U33)</f>
        <v>0</v>
      </c>
      <c r="V34" s="87"/>
      <c r="W34" s="96"/>
      <c r="X34" s="105">
        <f>SUM(X27:X33)</f>
        <v>0</v>
      </c>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08"/>
      <c r="DX34" s="108"/>
      <c r="DY34" s="108"/>
    </row>
    <row r="35" spans="1:129" s="64" customFormat="1" ht="17.25" thickBot="1" x14ac:dyDescent="0.35">
      <c r="A35" s="52"/>
      <c r="B35" s="52"/>
      <c r="C35" s="42"/>
      <c r="D35" s="42"/>
      <c r="E35" s="42"/>
      <c r="F35" s="241"/>
      <c r="G35" s="240"/>
      <c r="H35" s="240"/>
      <c r="I35" s="236"/>
      <c r="J35" s="54" t="s">
        <v>29</v>
      </c>
      <c r="K35" s="55"/>
      <c r="L35" s="56">
        <f>+L26+L34</f>
        <v>1035473356</v>
      </c>
      <c r="M35" s="57"/>
      <c r="N35" s="57"/>
      <c r="O35" s="57"/>
      <c r="P35" s="57"/>
      <c r="Q35" s="68">
        <f>+Q26+Q34</f>
        <v>422245576</v>
      </c>
      <c r="R35" s="58">
        <f>(Q35*1)/L35</f>
        <v>0.40778024229529281</v>
      </c>
      <c r="S35" s="59"/>
      <c r="T35" s="60"/>
      <c r="U35" s="61">
        <f>+U26+U34</f>
        <v>422245576</v>
      </c>
      <c r="V35" s="59"/>
      <c r="W35" s="60"/>
      <c r="X35" s="62">
        <f>+X26+X34</f>
        <v>420784012.31999999</v>
      </c>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row>
    <row r="36" spans="1:129" ht="15" hidden="1" x14ac:dyDescent="0.25">
      <c r="R36" s="4"/>
    </row>
    <row r="37" spans="1:129" ht="15" hidden="1" x14ac:dyDescent="0.25">
      <c r="Q37" s="39"/>
      <c r="R37" s="6"/>
      <c r="S37" s="39"/>
    </row>
    <row r="38" spans="1:129" ht="15" hidden="1" x14ac:dyDescent="0.25">
      <c r="Q38" s="39"/>
      <c r="R38" s="6"/>
      <c r="S38" s="39"/>
    </row>
    <row r="39" spans="1:129" ht="15" hidden="1" x14ac:dyDescent="0.25">
      <c r="Q39" s="39"/>
      <c r="R39" s="6"/>
      <c r="S39" s="39"/>
    </row>
    <row r="40" spans="1:129" ht="15" hidden="1" x14ac:dyDescent="0.25">
      <c r="Q40" s="39"/>
      <c r="R40" s="6"/>
      <c r="S40" s="39"/>
    </row>
    <row r="41" spans="1:129" ht="15" hidden="1" x14ac:dyDescent="0.25">
      <c r="Q41" s="39"/>
      <c r="R41" s="6"/>
      <c r="S41" s="39"/>
    </row>
    <row r="42" spans="1:129" ht="15" hidden="1" x14ac:dyDescent="0.25">
      <c r="Q42" s="39"/>
      <c r="R42" s="6"/>
      <c r="S42" s="39"/>
    </row>
    <row r="43" spans="1:129" ht="15" hidden="1" x14ac:dyDescent="0.25">
      <c r="Q43" s="39"/>
      <c r="R43" s="6"/>
      <c r="S43" s="39"/>
    </row>
    <row r="44" spans="1:129" ht="15" hidden="1" x14ac:dyDescent="0.25">
      <c r="Q44" s="39"/>
      <c r="R44" s="6"/>
      <c r="S44" s="39"/>
    </row>
    <row r="45" spans="1:129" ht="15" hidden="1" x14ac:dyDescent="0.25">
      <c r="Q45" s="39"/>
      <c r="R45" s="7"/>
      <c r="S45" s="39"/>
    </row>
    <row r="46" spans="1:129" ht="15" hidden="1" x14ac:dyDescent="0.25"/>
    <row r="47" spans="1:129" ht="15" hidden="1" x14ac:dyDescent="0.25"/>
    <row r="48" spans="1:129"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x14ac:dyDescent="0.25"/>
    <row r="57" ht="15" hidden="1" x14ac:dyDescent="0.25"/>
    <row r="58" ht="15" hidden="1" x14ac:dyDescent="0.25"/>
    <row r="59" ht="15" hidden="1" x14ac:dyDescent="0.25"/>
    <row r="60" ht="15" hidden="1" x14ac:dyDescent="0.25"/>
    <row r="61" ht="15" hidden="1" x14ac:dyDescent="0.25"/>
    <row r="62" ht="15" hidden="1" x14ac:dyDescent="0.25"/>
    <row r="63" ht="15" hidden="1" x14ac:dyDescent="0.25"/>
    <row r="64"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row r="821" ht="15" hidden="1" customHeight="1" x14ac:dyDescent="0.25"/>
    <row r="822" ht="15" hidden="1" customHeight="1" x14ac:dyDescent="0.25"/>
    <row r="823" ht="15" hidden="1" customHeight="1" x14ac:dyDescent="0.25"/>
    <row r="824" ht="15" hidden="1" customHeight="1" x14ac:dyDescent="0.25"/>
    <row r="825" ht="15" hidden="1" customHeight="1" x14ac:dyDescent="0.25"/>
    <row r="826" ht="15" hidden="1" customHeight="1" x14ac:dyDescent="0.25"/>
    <row r="827" ht="15" hidden="1" customHeight="1" x14ac:dyDescent="0.25"/>
    <row r="828" ht="15" hidden="1" customHeight="1" x14ac:dyDescent="0.25"/>
    <row r="829" ht="15" hidden="1" customHeight="1" x14ac:dyDescent="0.25"/>
    <row r="830" ht="15" hidden="1" customHeight="1" x14ac:dyDescent="0.25"/>
    <row r="831" ht="15" hidden="1" customHeight="1" x14ac:dyDescent="0.25"/>
    <row r="832" ht="15" hidden="1" customHeight="1" x14ac:dyDescent="0.25"/>
    <row r="833" ht="15" hidden="1" customHeight="1" x14ac:dyDescent="0.25"/>
    <row r="834" ht="15" hidden="1" customHeight="1" x14ac:dyDescent="0.25"/>
    <row r="835" ht="15" hidden="1" customHeight="1" x14ac:dyDescent="0.25"/>
    <row r="836" ht="15" hidden="1" customHeight="1" x14ac:dyDescent="0.25"/>
    <row r="837" ht="15" hidden="1" customHeight="1" x14ac:dyDescent="0.25"/>
    <row r="838" ht="15" hidden="1" customHeight="1" x14ac:dyDescent="0.25"/>
    <row r="839" ht="15" hidden="1" customHeight="1" x14ac:dyDescent="0.25"/>
    <row r="840" ht="15" hidden="1" customHeight="1" x14ac:dyDescent="0.25"/>
    <row r="841" ht="15" hidden="1" customHeight="1" x14ac:dyDescent="0.25"/>
    <row r="842" ht="15" hidden="1" customHeight="1" x14ac:dyDescent="0.25"/>
    <row r="843" ht="15" hidden="1" customHeight="1" x14ac:dyDescent="0.25"/>
    <row r="844" ht="15" hidden="1" customHeight="1" x14ac:dyDescent="0.25"/>
    <row r="845" ht="15" hidden="1" customHeight="1" x14ac:dyDescent="0.25"/>
    <row r="846" ht="15" hidden="1" customHeight="1" x14ac:dyDescent="0.25"/>
    <row r="847" ht="15" hidden="1" customHeight="1" x14ac:dyDescent="0.25"/>
    <row r="848" ht="15" hidden="1" customHeight="1" x14ac:dyDescent="0.25"/>
    <row r="849" ht="15" hidden="1" customHeight="1" x14ac:dyDescent="0.25"/>
    <row r="850" ht="15" hidden="1" customHeight="1" x14ac:dyDescent="0.25"/>
  </sheetData>
  <sheetProtection algorithmName="SHA-512" hashValue="cNLPsu78Y/GuBtxT3zr0AgxNp39Dy3Dp0X8BOjrZlobx4PIKVZk3/9bK7ZsIHMDi/aYlFhLLW5jjRxbwag4aOg==" saltValue="s5c8efL0gjtNy9ESDwMuhA==" spinCount="100000" sheet="1" formatCells="0" formatColumns="0" formatRows="0" insertColumns="0" insertRows="0" insertHyperlinks="0" deleteColumns="0" deleteRows="0" sort="0" autoFilter="0" pivotTables="0"/>
  <mergeCells count="25">
    <mergeCell ref="W2:X2"/>
    <mergeCell ref="B3:V3"/>
    <mergeCell ref="W3:X3"/>
    <mergeCell ref="B4:V5"/>
    <mergeCell ref="W4:X4"/>
    <mergeCell ref="W5:X5"/>
    <mergeCell ref="A2:A5"/>
    <mergeCell ref="B2:V2"/>
    <mergeCell ref="E12:E22"/>
    <mergeCell ref="D12:D22"/>
    <mergeCell ref="F12:F22"/>
    <mergeCell ref="G12:G22"/>
    <mergeCell ref="L12:L22"/>
    <mergeCell ref="H12:H22"/>
    <mergeCell ref="I12:I22"/>
    <mergeCell ref="J12:J22"/>
    <mergeCell ref="K12:K22"/>
    <mergeCell ref="M27:M33"/>
    <mergeCell ref="M8:M25"/>
    <mergeCell ref="B8:B25"/>
    <mergeCell ref="A8:A25"/>
    <mergeCell ref="C8:C25"/>
    <mergeCell ref="A27:A33"/>
    <mergeCell ref="B27:B33"/>
    <mergeCell ref="C27:C33"/>
  </mergeCells>
  <conditionalFormatting sqref="R45:R1048576 R7:R25 R35">
    <cfRule type="cellIs" dxfId="679" priority="21" operator="between">
      <formula>0.51</formula>
      <formula>0.69</formula>
    </cfRule>
    <cfRule type="cellIs" dxfId="678" priority="22" operator="between">
      <formula>0.51</formula>
      <formula>0.69</formula>
    </cfRule>
    <cfRule type="cellIs" dxfId="677" priority="23" operator="lessThan">
      <formula>0.5</formula>
    </cfRule>
    <cfRule type="cellIs" dxfId="676" priority="24" operator="greaterThan">
      <formula>0.7</formula>
    </cfRule>
    <cfRule type="cellIs" dxfId="675" priority="25" operator="between">
      <formula>0.51</formula>
      <formula>0.69</formula>
    </cfRule>
    <cfRule type="cellIs" dxfId="674" priority="26" operator="lessThan">
      <formula>50</formula>
    </cfRule>
    <cfRule type="cellIs" dxfId="673" priority="27" operator="greaterThan">
      <formula>0.7</formula>
    </cfRule>
    <cfRule type="cellIs" dxfId="672" priority="28" operator="between">
      <formula>0.51</formula>
      <formula>0.69</formula>
    </cfRule>
    <cfRule type="cellIs" dxfId="671" priority="29" operator="lessThan">
      <formula>0.5</formula>
    </cfRule>
    <cfRule type="cellIs" dxfId="670" priority="30" operator="greaterThan">
      <formula>0.7</formula>
    </cfRule>
  </conditionalFormatting>
  <conditionalFormatting sqref="R26:R33">
    <cfRule type="cellIs" dxfId="669" priority="11" operator="between">
      <formula>0.51</formula>
      <formula>0.69</formula>
    </cfRule>
    <cfRule type="cellIs" dxfId="668" priority="12" operator="between">
      <formula>0.51</formula>
      <formula>0.69</formula>
    </cfRule>
    <cfRule type="cellIs" dxfId="667" priority="13" operator="lessThan">
      <formula>0.5</formula>
    </cfRule>
    <cfRule type="cellIs" dxfId="666" priority="14" operator="greaterThan">
      <formula>0.7</formula>
    </cfRule>
    <cfRule type="cellIs" dxfId="665" priority="15" operator="between">
      <formula>0.51</formula>
      <formula>0.69</formula>
    </cfRule>
    <cfRule type="cellIs" dxfId="664" priority="16" operator="lessThan">
      <formula>50</formula>
    </cfRule>
    <cfRule type="cellIs" dxfId="663" priority="17" operator="greaterThan">
      <formula>0.7</formula>
    </cfRule>
    <cfRule type="cellIs" dxfId="662" priority="18" operator="between">
      <formula>0.51</formula>
      <formula>0.69</formula>
    </cfRule>
    <cfRule type="cellIs" dxfId="661" priority="19" operator="lessThan">
      <formula>0.5</formula>
    </cfRule>
    <cfRule type="cellIs" dxfId="660" priority="20" operator="greaterThan">
      <formula>0.7</formula>
    </cfRule>
  </conditionalFormatting>
  <conditionalFormatting sqref="R34">
    <cfRule type="cellIs" dxfId="659" priority="1" operator="between">
      <formula>0.51</formula>
      <formula>0.69</formula>
    </cfRule>
    <cfRule type="cellIs" dxfId="658" priority="2" operator="between">
      <formula>0.51</formula>
      <formula>0.69</formula>
    </cfRule>
    <cfRule type="cellIs" dxfId="657" priority="3" operator="lessThan">
      <formula>0.5</formula>
    </cfRule>
    <cfRule type="cellIs" dxfId="656" priority="4" operator="greaterThan">
      <formula>0.7</formula>
    </cfRule>
    <cfRule type="cellIs" dxfId="655" priority="5" operator="between">
      <formula>0.51</formula>
      <formula>0.69</formula>
    </cfRule>
    <cfRule type="cellIs" dxfId="654" priority="6" operator="lessThan">
      <formula>50</formula>
    </cfRule>
    <cfRule type="cellIs" dxfId="653" priority="7" operator="greaterThan">
      <formula>0.7</formula>
    </cfRule>
    <cfRule type="cellIs" dxfId="652" priority="8" operator="between">
      <formula>0.51</formula>
      <formula>0.69</formula>
    </cfRule>
    <cfRule type="cellIs" dxfId="651" priority="9" operator="lessThan">
      <formula>0.5</formula>
    </cfRule>
    <cfRule type="cellIs" dxfId="650" priority="10" operator="greaterThan">
      <formula>0.7</formula>
    </cfRule>
  </conditionalFormatting>
  <pageMargins left="0.7" right="0.7" top="0.75" bottom="0.75" header="0.3" footer="0.3"/>
  <pageSetup paperSize="9" orientation="portrait"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482B"/>
  </sheetPr>
  <dimension ref="A1:EB831"/>
  <sheetViews>
    <sheetView showGridLines="0" topLeftCell="C1" zoomScale="80" zoomScaleNormal="80" workbookViewId="0">
      <selection activeCell="C16" sqref="A16:XFD831"/>
    </sheetView>
  </sheetViews>
  <sheetFormatPr baseColWidth="10" defaultColWidth="0" defaultRowHeight="0" customHeight="1" zeroHeight="1" x14ac:dyDescent="0.25"/>
  <cols>
    <col min="1" max="1" width="11.42578125" style="40" customWidth="1"/>
    <col min="2" max="2" width="45.7109375" style="40" customWidth="1"/>
    <col min="3" max="3" width="17.28515625" style="40" customWidth="1"/>
    <col min="4" max="4" width="14.7109375" style="40" customWidth="1"/>
    <col min="5" max="5" width="42.85546875" style="40" customWidth="1"/>
    <col min="6" max="6" width="21.140625" style="1" hidden="1" customWidth="1"/>
    <col min="7" max="7" width="19.85546875" style="40" hidden="1" customWidth="1"/>
    <col min="8" max="8" width="18.42578125" style="40" hidden="1" customWidth="1"/>
    <col min="9" max="9" width="12.7109375" style="40" hidden="1" customWidth="1"/>
    <col min="10" max="11" width="15.7109375" style="40" hidden="1" customWidth="1"/>
    <col min="12" max="12" width="18.7109375" style="40" customWidth="1"/>
    <col min="13" max="13" width="29.28515625" style="40" customWidth="1"/>
    <col min="14" max="14" width="15.7109375" style="40" customWidth="1"/>
    <col min="15" max="15" width="11.42578125" style="40" customWidth="1"/>
    <col min="16" max="16" width="15.42578125" style="40" customWidth="1"/>
    <col min="17" max="17" width="16.7109375" style="40" customWidth="1"/>
    <col min="18" max="18" width="11.5703125" style="3" bestFit="1" customWidth="1"/>
    <col min="19" max="19" width="11.42578125" style="40" customWidth="1"/>
    <col min="20" max="20" width="16.7109375" style="35" bestFit="1" customWidth="1"/>
    <col min="21" max="21" width="15.28515625" style="40" customWidth="1"/>
    <col min="22" max="22" width="11.42578125" style="40" customWidth="1"/>
    <col min="23" max="23" width="14.5703125" style="35" customWidth="1"/>
    <col min="24" max="24" width="19" style="40" bestFit="1" customWidth="1"/>
    <col min="25" max="129" width="11.5703125" style="39" hidden="1" customWidth="1"/>
    <col min="130" max="132" width="11.5703125" style="40" hidden="1" customWidth="1"/>
    <col min="133" max="16384" width="11.42578125" style="40" hidden="1"/>
  </cols>
  <sheetData>
    <row r="1" spans="1:129" ht="15" x14ac:dyDescent="0.25">
      <c r="A1" s="24"/>
      <c r="B1" s="25"/>
      <c r="C1" s="25"/>
      <c r="D1" s="26"/>
      <c r="E1" s="26"/>
      <c r="F1" s="27"/>
      <c r="G1" s="28"/>
      <c r="H1" s="28"/>
      <c r="I1" s="28"/>
      <c r="J1" s="28"/>
      <c r="K1" s="29"/>
      <c r="L1" s="24"/>
      <c r="M1" s="24"/>
      <c r="N1" s="24"/>
      <c r="O1" s="24"/>
      <c r="P1" s="24"/>
      <c r="Q1" s="24"/>
      <c r="R1" s="24"/>
      <c r="S1" s="24"/>
      <c r="T1" s="36"/>
      <c r="U1" s="24"/>
      <c r="V1" s="24"/>
      <c r="W1" s="36"/>
    </row>
    <row r="2" spans="1:129" ht="15" x14ac:dyDescent="0.25">
      <c r="A2" s="386"/>
      <c r="B2" s="387"/>
      <c r="C2" s="387"/>
      <c r="D2" s="387"/>
      <c r="E2" s="387"/>
      <c r="F2" s="387"/>
      <c r="G2" s="387"/>
      <c r="H2" s="387"/>
      <c r="I2" s="387"/>
      <c r="J2" s="387"/>
      <c r="K2" s="387"/>
      <c r="L2" s="387"/>
      <c r="M2" s="387"/>
      <c r="N2" s="387"/>
      <c r="O2" s="387"/>
      <c r="P2" s="387"/>
      <c r="Q2" s="387"/>
      <c r="R2" s="387"/>
      <c r="S2" s="387"/>
      <c r="T2" s="387"/>
      <c r="U2" s="387"/>
      <c r="V2" s="387"/>
      <c r="W2" s="390" t="s">
        <v>86</v>
      </c>
      <c r="X2" s="390"/>
    </row>
    <row r="3" spans="1:129" ht="15" customHeight="1" x14ac:dyDescent="0.25">
      <c r="A3" s="386"/>
      <c r="B3" s="391"/>
      <c r="C3" s="391"/>
      <c r="D3" s="391"/>
      <c r="E3" s="391"/>
      <c r="F3" s="391"/>
      <c r="G3" s="391"/>
      <c r="H3" s="391"/>
      <c r="I3" s="391"/>
      <c r="J3" s="391"/>
      <c r="K3" s="391"/>
      <c r="L3" s="391"/>
      <c r="M3" s="391"/>
      <c r="N3" s="391"/>
      <c r="O3" s="391"/>
      <c r="P3" s="391"/>
      <c r="Q3" s="391"/>
      <c r="R3" s="391"/>
      <c r="S3" s="391"/>
      <c r="T3" s="391"/>
      <c r="U3" s="391"/>
      <c r="V3" s="391"/>
      <c r="W3" s="390" t="s">
        <v>88</v>
      </c>
      <c r="X3" s="390"/>
    </row>
    <row r="4" spans="1:129" ht="15" customHeight="1" x14ac:dyDescent="0.25">
      <c r="A4" s="386"/>
      <c r="B4" s="391"/>
      <c r="C4" s="391"/>
      <c r="D4" s="391"/>
      <c r="E4" s="391"/>
      <c r="F4" s="391"/>
      <c r="G4" s="391"/>
      <c r="H4" s="391"/>
      <c r="I4" s="391"/>
      <c r="J4" s="391"/>
      <c r="K4" s="391"/>
      <c r="L4" s="391"/>
      <c r="M4" s="391"/>
      <c r="N4" s="391"/>
      <c r="O4" s="391"/>
      <c r="P4" s="391"/>
      <c r="Q4" s="391"/>
      <c r="R4" s="391"/>
      <c r="S4" s="391"/>
      <c r="T4" s="391"/>
      <c r="U4" s="391"/>
      <c r="V4" s="391"/>
      <c r="W4" s="390" t="s">
        <v>90</v>
      </c>
      <c r="X4" s="390"/>
    </row>
    <row r="5" spans="1:129" ht="15" x14ac:dyDescent="0.25">
      <c r="A5" s="386"/>
      <c r="B5" s="391"/>
      <c r="C5" s="391"/>
      <c r="D5" s="391"/>
      <c r="E5" s="391"/>
      <c r="F5" s="391"/>
      <c r="G5" s="391"/>
      <c r="H5" s="391"/>
      <c r="I5" s="391"/>
      <c r="J5" s="391"/>
      <c r="K5" s="391"/>
      <c r="L5" s="391"/>
      <c r="M5" s="391"/>
      <c r="N5" s="391"/>
      <c r="O5" s="391"/>
      <c r="P5" s="391"/>
      <c r="Q5" s="391"/>
      <c r="R5" s="391"/>
      <c r="S5" s="391"/>
      <c r="T5" s="391"/>
      <c r="U5" s="391"/>
      <c r="V5" s="391"/>
      <c r="W5" s="390" t="s">
        <v>91</v>
      </c>
      <c r="X5" s="390"/>
    </row>
    <row r="6" spans="1:129" ht="15" x14ac:dyDescent="0.25">
      <c r="A6" s="24"/>
      <c r="B6" s="24"/>
      <c r="C6" s="24"/>
      <c r="D6" s="24"/>
      <c r="E6" s="24"/>
      <c r="F6" s="24"/>
      <c r="G6" s="24"/>
      <c r="H6" s="24"/>
      <c r="I6" s="24"/>
      <c r="J6" s="24"/>
      <c r="K6" s="24"/>
      <c r="L6" s="24"/>
      <c r="M6" s="24"/>
      <c r="N6" s="24"/>
      <c r="O6" s="24"/>
      <c r="P6" s="24"/>
      <c r="Q6" s="24"/>
      <c r="R6" s="24"/>
      <c r="S6" s="24"/>
      <c r="T6" s="36"/>
      <c r="U6" s="24"/>
      <c r="V6" s="24"/>
      <c r="W6" s="36"/>
    </row>
    <row r="7" spans="1:129" s="34" customFormat="1" ht="63.75" x14ac:dyDescent="0.25">
      <c r="A7" s="41" t="s">
        <v>0</v>
      </c>
      <c r="B7" s="41" t="s">
        <v>1</v>
      </c>
      <c r="C7" s="41" t="s">
        <v>2</v>
      </c>
      <c r="D7" s="41" t="s">
        <v>103</v>
      </c>
      <c r="E7" s="41" t="s">
        <v>30</v>
      </c>
      <c r="F7" s="41" t="s">
        <v>96</v>
      </c>
      <c r="G7" s="41" t="s">
        <v>882</v>
      </c>
      <c r="H7" s="41" t="s">
        <v>1152</v>
      </c>
      <c r="I7" s="41"/>
      <c r="J7" s="41" t="s">
        <v>98</v>
      </c>
      <c r="K7" s="41" t="s">
        <v>99</v>
      </c>
      <c r="L7" s="41" t="s">
        <v>3</v>
      </c>
      <c r="M7" s="41" t="s">
        <v>4</v>
      </c>
      <c r="N7" s="41" t="s">
        <v>28</v>
      </c>
      <c r="O7" s="41" t="s">
        <v>21</v>
      </c>
      <c r="P7" s="41" t="s">
        <v>65</v>
      </c>
      <c r="Q7" s="41" t="s">
        <v>31</v>
      </c>
      <c r="R7" s="32" t="s">
        <v>62</v>
      </c>
      <c r="S7" s="41" t="s">
        <v>22</v>
      </c>
      <c r="T7" s="37" t="s">
        <v>23</v>
      </c>
      <c r="U7" s="41" t="s">
        <v>24</v>
      </c>
      <c r="V7" s="41" t="s">
        <v>25</v>
      </c>
      <c r="W7" s="37" t="s">
        <v>26</v>
      </c>
      <c r="X7" s="41" t="s">
        <v>27</v>
      </c>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row>
    <row r="8" spans="1:129" s="51" customFormat="1" ht="15" customHeight="1" x14ac:dyDescent="0.25">
      <c r="A8" s="362" t="s">
        <v>175</v>
      </c>
      <c r="B8" s="368" t="s">
        <v>176</v>
      </c>
      <c r="C8" s="368" t="s">
        <v>177</v>
      </c>
      <c r="D8" s="372" t="s">
        <v>853</v>
      </c>
      <c r="E8" s="380" t="s">
        <v>100</v>
      </c>
      <c r="F8" s="377">
        <v>114400000</v>
      </c>
      <c r="G8" s="383">
        <v>0</v>
      </c>
      <c r="H8" s="362"/>
      <c r="I8" s="362"/>
      <c r="J8" s="362"/>
      <c r="K8" s="362"/>
      <c r="L8" s="364">
        <f>+F8+G8+H8+J8-K8</f>
        <v>114400000</v>
      </c>
      <c r="M8" s="366">
        <f>210000000+102000000</f>
        <v>312000000</v>
      </c>
      <c r="N8" s="79" t="s">
        <v>647</v>
      </c>
      <c r="O8" s="44" t="s">
        <v>650</v>
      </c>
      <c r="P8" s="79" t="s">
        <v>652</v>
      </c>
      <c r="Q8" s="67">
        <v>25699648</v>
      </c>
      <c r="R8" s="46"/>
      <c r="S8" s="38">
        <v>246</v>
      </c>
      <c r="T8" s="124">
        <v>44588</v>
      </c>
      <c r="U8" s="67">
        <v>25699648</v>
      </c>
      <c r="V8" s="38">
        <v>1323</v>
      </c>
      <c r="W8" s="124">
        <v>44589</v>
      </c>
      <c r="X8" s="67">
        <v>25699648</v>
      </c>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row>
    <row r="9" spans="1:129" s="51" customFormat="1" ht="15" x14ac:dyDescent="0.25">
      <c r="A9" s="375"/>
      <c r="B9" s="389"/>
      <c r="C9" s="389"/>
      <c r="D9" s="375"/>
      <c r="E9" s="381"/>
      <c r="F9" s="378"/>
      <c r="G9" s="384"/>
      <c r="H9" s="375"/>
      <c r="I9" s="375"/>
      <c r="J9" s="375"/>
      <c r="K9" s="375"/>
      <c r="L9" s="376"/>
      <c r="M9" s="374"/>
      <c r="N9" s="79" t="s">
        <v>648</v>
      </c>
      <c r="O9" s="44" t="s">
        <v>651</v>
      </c>
      <c r="P9" s="79" t="s">
        <v>653</v>
      </c>
      <c r="Q9" s="67">
        <v>63483717</v>
      </c>
      <c r="R9" s="46"/>
      <c r="S9" s="38">
        <v>249</v>
      </c>
      <c r="T9" s="124">
        <v>44588</v>
      </c>
      <c r="U9" s="67">
        <v>63483717</v>
      </c>
      <c r="V9" s="38">
        <v>1313</v>
      </c>
      <c r="W9" s="124">
        <v>44589</v>
      </c>
      <c r="X9" s="67">
        <v>63483717</v>
      </c>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row>
    <row r="10" spans="1:129" s="51" customFormat="1" ht="15" x14ac:dyDescent="0.25">
      <c r="A10" s="375"/>
      <c r="B10" s="389"/>
      <c r="C10" s="389"/>
      <c r="D10" s="363"/>
      <c r="E10" s="382"/>
      <c r="F10" s="379"/>
      <c r="G10" s="385"/>
      <c r="H10" s="363"/>
      <c r="I10" s="363"/>
      <c r="J10" s="363"/>
      <c r="K10" s="363"/>
      <c r="L10" s="365"/>
      <c r="M10" s="374"/>
      <c r="N10" s="79" t="s">
        <v>649</v>
      </c>
      <c r="O10" s="166" t="s">
        <v>896</v>
      </c>
      <c r="P10" s="79" t="s">
        <v>654</v>
      </c>
      <c r="Q10" s="67"/>
      <c r="R10" s="46"/>
      <c r="S10" s="44"/>
      <c r="T10" s="80"/>
      <c r="U10" s="44"/>
      <c r="V10" s="44"/>
      <c r="W10" s="80"/>
      <c r="X10" s="44"/>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row>
    <row r="11" spans="1:129" s="51" customFormat="1" ht="42" customHeight="1" x14ac:dyDescent="0.25">
      <c r="A11" s="375"/>
      <c r="B11" s="389"/>
      <c r="C11" s="389"/>
      <c r="D11" s="44" t="s">
        <v>791</v>
      </c>
      <c r="E11" s="8" t="s">
        <v>178</v>
      </c>
      <c r="F11" s="335">
        <v>42800000</v>
      </c>
      <c r="G11" s="335">
        <v>32800000</v>
      </c>
      <c r="H11" s="44"/>
      <c r="I11" s="45"/>
      <c r="J11" s="44"/>
      <c r="K11" s="67">
        <v>75600000</v>
      </c>
      <c r="L11" s="66">
        <f>+F11+G11+H11+J11-K11</f>
        <v>0</v>
      </c>
      <c r="M11" s="374"/>
      <c r="N11" s="44"/>
      <c r="O11" s="44"/>
      <c r="P11" s="44"/>
      <c r="Q11" s="44"/>
      <c r="R11" s="46"/>
      <c r="S11" s="44"/>
      <c r="T11" s="80"/>
      <c r="U11" s="44"/>
      <c r="V11" s="44"/>
      <c r="W11" s="80"/>
      <c r="X11" s="44"/>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row>
    <row r="12" spans="1:129" s="51" customFormat="1" ht="42" customHeight="1" x14ac:dyDescent="0.25">
      <c r="A12" s="375"/>
      <c r="B12" s="389"/>
      <c r="C12" s="389"/>
      <c r="D12" s="135" t="s">
        <v>887</v>
      </c>
      <c r="E12" s="134" t="s">
        <v>128</v>
      </c>
      <c r="F12" s="136">
        <v>0</v>
      </c>
      <c r="G12" s="334">
        <v>10000000</v>
      </c>
      <c r="H12" s="135"/>
      <c r="I12" s="86"/>
      <c r="J12" s="192">
        <v>75600000</v>
      </c>
      <c r="K12" s="135"/>
      <c r="L12" s="137">
        <f t="shared" ref="L12:L13" si="0">+F12+G12+H12+J12-K12</f>
        <v>85600000</v>
      </c>
      <c r="M12" s="374"/>
      <c r="N12" s="44"/>
      <c r="O12" s="44"/>
      <c r="P12" s="44"/>
      <c r="Q12" s="44"/>
      <c r="R12" s="46"/>
      <c r="S12" s="44"/>
      <c r="T12" s="80"/>
      <c r="U12" s="44"/>
      <c r="V12" s="44"/>
      <c r="W12" s="80"/>
      <c r="X12" s="44"/>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row>
    <row r="13" spans="1:129" s="51" customFormat="1" ht="42" customHeight="1" x14ac:dyDescent="0.25">
      <c r="A13" s="363"/>
      <c r="B13" s="369"/>
      <c r="C13" s="369"/>
      <c r="D13" s="135" t="s">
        <v>888</v>
      </c>
      <c r="E13" s="134" t="s">
        <v>131</v>
      </c>
      <c r="F13" s="136">
        <v>0</v>
      </c>
      <c r="G13" s="334">
        <v>10000000</v>
      </c>
      <c r="H13" s="334">
        <v>102000000</v>
      </c>
      <c r="I13" s="86"/>
      <c r="J13" s="135"/>
      <c r="K13" s="135"/>
      <c r="L13" s="137">
        <f t="shared" si="0"/>
        <v>112000000</v>
      </c>
      <c r="M13" s="367"/>
      <c r="N13" s="79" t="s">
        <v>1448</v>
      </c>
      <c r="O13" s="268" t="s">
        <v>1449</v>
      </c>
      <c r="P13" s="79" t="s">
        <v>1450</v>
      </c>
      <c r="Q13" s="67">
        <v>7660800</v>
      </c>
      <c r="R13" s="46"/>
      <c r="S13" s="44">
        <v>762</v>
      </c>
      <c r="T13" s="80">
        <v>44736</v>
      </c>
      <c r="U13" s="306">
        <v>7660800</v>
      </c>
      <c r="V13" s="44"/>
      <c r="W13" s="80"/>
      <c r="X13" s="44"/>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row>
    <row r="14" spans="1:129" s="109" customFormat="1" ht="15.75" thickBot="1" x14ac:dyDescent="0.3">
      <c r="A14" s="93"/>
      <c r="B14" s="93"/>
      <c r="C14" s="93"/>
      <c r="D14" s="93"/>
      <c r="E14" s="106"/>
      <c r="F14" s="102"/>
      <c r="G14" s="102"/>
      <c r="H14" s="93"/>
      <c r="I14" s="94"/>
      <c r="J14" s="93"/>
      <c r="K14" s="93"/>
      <c r="L14" s="103">
        <f>SUM(L8:L13)</f>
        <v>312000000</v>
      </c>
      <c r="M14" s="102"/>
      <c r="N14" s="107"/>
      <c r="O14" s="87"/>
      <c r="P14" s="96"/>
      <c r="Q14" s="105">
        <f>SUM(Q8:Q13)</f>
        <v>96844165</v>
      </c>
      <c r="R14" s="90"/>
      <c r="S14" s="87"/>
      <c r="T14" s="96"/>
      <c r="U14" s="105">
        <f>SUM(U8:U13)</f>
        <v>96844165</v>
      </c>
      <c r="V14" s="87"/>
      <c r="W14" s="96"/>
      <c r="X14" s="105">
        <f>SUM(X8:X13)</f>
        <v>89183365</v>
      </c>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row>
    <row r="15" spans="1:129" s="64" customFormat="1" ht="17.25" thickBot="1" x14ac:dyDescent="0.35">
      <c r="A15" s="52"/>
      <c r="B15" s="52"/>
      <c r="C15" s="42"/>
      <c r="D15" s="42"/>
      <c r="E15" s="42"/>
      <c r="F15" s="53"/>
      <c r="G15" s="42"/>
      <c r="H15" s="42"/>
      <c r="I15" s="43"/>
      <c r="J15" s="54" t="s">
        <v>29</v>
      </c>
      <c r="K15" s="55"/>
      <c r="L15" s="56">
        <f>+L14</f>
        <v>312000000</v>
      </c>
      <c r="M15" s="57"/>
      <c r="N15" s="57"/>
      <c r="O15" s="57"/>
      <c r="P15" s="57"/>
      <c r="Q15" s="68">
        <f>+Q14</f>
        <v>96844165</v>
      </c>
      <c r="R15" s="58">
        <f>(Q15*1)/L15</f>
        <v>0.31039796474358972</v>
      </c>
      <c r="S15" s="59"/>
      <c r="T15" s="60"/>
      <c r="U15" s="61">
        <f>+U14</f>
        <v>96844165</v>
      </c>
      <c r="V15" s="59"/>
      <c r="W15" s="60"/>
      <c r="X15" s="62">
        <f>+X14</f>
        <v>89183365</v>
      </c>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row>
    <row r="16" spans="1:129" ht="15" hidden="1" x14ac:dyDescent="0.25">
      <c r="R16" s="4"/>
    </row>
    <row r="17" spans="17:19" ht="15" hidden="1" x14ac:dyDescent="0.25">
      <c r="Q17" s="39"/>
      <c r="R17" s="6"/>
      <c r="S17" s="39"/>
    </row>
    <row r="18" spans="17:19" ht="15" hidden="1" x14ac:dyDescent="0.25">
      <c r="Q18" s="39"/>
      <c r="R18" s="6"/>
      <c r="S18" s="39"/>
    </row>
    <row r="19" spans="17:19" ht="15" hidden="1" x14ac:dyDescent="0.25">
      <c r="Q19" s="39"/>
      <c r="R19" s="6"/>
      <c r="S19" s="39"/>
    </row>
    <row r="20" spans="17:19" ht="15" hidden="1" x14ac:dyDescent="0.25">
      <c r="Q20" s="39"/>
      <c r="R20" s="6"/>
      <c r="S20" s="39"/>
    </row>
    <row r="21" spans="17:19" ht="15" hidden="1" x14ac:dyDescent="0.25">
      <c r="Q21" s="39"/>
      <c r="R21" s="6"/>
      <c r="S21" s="39"/>
    </row>
    <row r="22" spans="17:19" ht="15" hidden="1" x14ac:dyDescent="0.25">
      <c r="Q22" s="39"/>
      <c r="R22" s="6"/>
      <c r="S22" s="39"/>
    </row>
    <row r="23" spans="17:19" ht="15" hidden="1" x14ac:dyDescent="0.25">
      <c r="Q23" s="39"/>
      <c r="R23" s="6"/>
      <c r="S23" s="39"/>
    </row>
    <row r="24" spans="17:19" ht="15" hidden="1" x14ac:dyDescent="0.25">
      <c r="Q24" s="39"/>
      <c r="R24" s="6"/>
      <c r="S24" s="39"/>
    </row>
    <row r="25" spans="17:19" ht="15" hidden="1" x14ac:dyDescent="0.25">
      <c r="Q25" s="39"/>
      <c r="R25" s="7"/>
      <c r="S25" s="39"/>
    </row>
    <row r="26" spans="17:19" ht="15" hidden="1" x14ac:dyDescent="0.25"/>
    <row r="27" spans="17:19" ht="15" hidden="1" x14ac:dyDescent="0.25"/>
    <row r="28" spans="17:19" ht="15" hidden="1" x14ac:dyDescent="0.25"/>
    <row r="29" spans="17:19" ht="15" hidden="1" x14ac:dyDescent="0.25"/>
    <row r="30" spans="17:19" ht="15" hidden="1" x14ac:dyDescent="0.25"/>
    <row r="31" spans="17:19" ht="15" hidden="1" x14ac:dyDescent="0.25"/>
    <row r="32" spans="17:19" ht="15" hidden="1" x14ac:dyDescent="0.25"/>
    <row r="33" ht="15" hidden="1" x14ac:dyDescent="0.25"/>
    <row r="34" ht="15" hidden="1" x14ac:dyDescent="0.25"/>
    <row r="35" ht="15" hidden="1" x14ac:dyDescent="0.25"/>
    <row r="36" ht="15" hidden="1" x14ac:dyDescent="0.25"/>
    <row r="37" ht="15" hidden="1" x14ac:dyDescent="0.25"/>
    <row r="38" ht="15" hidden="1" x14ac:dyDescent="0.25"/>
    <row r="39" ht="15" hidden="1" x14ac:dyDescent="0.25"/>
    <row r="40" ht="15" hidden="1" x14ac:dyDescent="0.25"/>
    <row r="41" ht="15" hidden="1" x14ac:dyDescent="0.25"/>
    <row r="42" ht="15" hidden="1" x14ac:dyDescent="0.25"/>
    <row r="43" ht="15" hidden="1" x14ac:dyDescent="0.25"/>
    <row r="44" ht="15" hidden="1" x14ac:dyDescent="0.25"/>
    <row r="45" ht="15" hidden="1" x14ac:dyDescent="0.25"/>
    <row r="46" ht="15" hidden="1" x14ac:dyDescent="0.25"/>
    <row r="47" ht="15" hidden="1" x14ac:dyDescent="0.25"/>
    <row r="48"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x14ac:dyDescent="0.25"/>
    <row r="57" ht="15" hidden="1" x14ac:dyDescent="0.25"/>
    <row r="58" ht="15" hidden="1" x14ac:dyDescent="0.25"/>
    <row r="59" ht="15" hidden="1" x14ac:dyDescent="0.25"/>
    <row r="60" ht="15" hidden="1" x14ac:dyDescent="0.25"/>
    <row r="61" ht="15" hidden="1" x14ac:dyDescent="0.25"/>
    <row r="62" ht="15" hidden="1" x14ac:dyDescent="0.25"/>
    <row r="63" ht="15" hidden="1" x14ac:dyDescent="0.25"/>
    <row r="64" ht="15" hidden="1" x14ac:dyDescent="0.25"/>
    <row r="65" ht="15" hidden="1" x14ac:dyDescent="0.25"/>
    <row r="66" ht="15" hidden="1" x14ac:dyDescent="0.25"/>
    <row r="67" ht="15" hidden="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row r="821" ht="15" hidden="1" customHeight="1" x14ac:dyDescent="0.25"/>
    <row r="822" ht="15" hidden="1" customHeight="1" x14ac:dyDescent="0.25"/>
    <row r="823" ht="15" hidden="1" customHeight="1" x14ac:dyDescent="0.25"/>
    <row r="824" ht="15" hidden="1" customHeight="1" x14ac:dyDescent="0.25"/>
    <row r="825" ht="15" hidden="1" customHeight="1" x14ac:dyDescent="0.25"/>
    <row r="826" ht="15" hidden="1" customHeight="1" x14ac:dyDescent="0.25"/>
    <row r="827" ht="15" hidden="1" customHeight="1" x14ac:dyDescent="0.25"/>
    <row r="828" ht="15" hidden="1" customHeight="1" x14ac:dyDescent="0.25"/>
    <row r="829" ht="15" hidden="1" customHeight="1" x14ac:dyDescent="0.25"/>
    <row r="830" ht="15" hidden="1" customHeight="1" x14ac:dyDescent="0.25"/>
    <row r="831" ht="15" hidden="1" customHeight="1" x14ac:dyDescent="0.25"/>
  </sheetData>
  <sheetProtection algorithmName="SHA-512" hashValue="2qcHyXCdy2DCkFRqgMz703g3QHPoykUb1WoN4z8fDWB0FbiDqKxiFkVL0SX1XYN40gJ4zoX80lmFkj0omxn72A==" saltValue="AKoTse6VLaJJgePp3upNYQ==" spinCount="100000" sheet="1" formatCells="0" formatColumns="0" formatRows="0" insertColumns="0" insertRows="0" insertHyperlinks="0" deleteColumns="0" deleteRows="0" sort="0" autoFilter="0" pivotTables="0"/>
  <mergeCells count="21">
    <mergeCell ref="W2:X2"/>
    <mergeCell ref="B3:V3"/>
    <mergeCell ref="W3:X3"/>
    <mergeCell ref="B4:V5"/>
    <mergeCell ref="W4:X4"/>
    <mergeCell ref="W5:X5"/>
    <mergeCell ref="C8:C13"/>
    <mergeCell ref="B8:B13"/>
    <mergeCell ref="A8:A13"/>
    <mergeCell ref="M8:M13"/>
    <mergeCell ref="A2:A5"/>
    <mergeCell ref="B2:V2"/>
    <mergeCell ref="F8:F10"/>
    <mergeCell ref="E8:E10"/>
    <mergeCell ref="D8:D10"/>
    <mergeCell ref="L8:L10"/>
    <mergeCell ref="G8:G10"/>
    <mergeCell ref="H8:H10"/>
    <mergeCell ref="I8:I10"/>
    <mergeCell ref="J8:J10"/>
    <mergeCell ref="K8:K10"/>
  </mergeCells>
  <conditionalFormatting sqref="R25:R1048576 R7:R13 R15">
    <cfRule type="cellIs" dxfId="649" priority="11" operator="between">
      <formula>0.51</formula>
      <formula>0.69</formula>
    </cfRule>
    <cfRule type="cellIs" dxfId="648" priority="12" operator="between">
      <formula>0.51</formula>
      <formula>0.69</formula>
    </cfRule>
    <cfRule type="cellIs" dxfId="647" priority="13" operator="lessThan">
      <formula>0.5</formula>
    </cfRule>
    <cfRule type="cellIs" dxfId="646" priority="14" operator="greaterThan">
      <formula>0.7</formula>
    </cfRule>
    <cfRule type="cellIs" dxfId="645" priority="15" operator="between">
      <formula>0.51</formula>
      <formula>0.69</formula>
    </cfRule>
    <cfRule type="cellIs" dxfId="644" priority="16" operator="lessThan">
      <formula>50</formula>
    </cfRule>
    <cfRule type="cellIs" dxfId="643" priority="17" operator="greaterThan">
      <formula>0.7</formula>
    </cfRule>
    <cfRule type="cellIs" dxfId="642" priority="18" operator="between">
      <formula>0.51</formula>
      <formula>0.69</formula>
    </cfRule>
    <cfRule type="cellIs" dxfId="641" priority="19" operator="lessThan">
      <formula>0.5</formula>
    </cfRule>
    <cfRule type="cellIs" dxfId="640" priority="20" operator="greaterThan">
      <formula>0.7</formula>
    </cfRule>
  </conditionalFormatting>
  <conditionalFormatting sqref="R14">
    <cfRule type="cellIs" dxfId="639" priority="1" operator="between">
      <formula>0.51</formula>
      <formula>0.69</formula>
    </cfRule>
    <cfRule type="cellIs" dxfId="638" priority="2" operator="between">
      <formula>0.51</formula>
      <formula>0.69</formula>
    </cfRule>
    <cfRule type="cellIs" dxfId="637" priority="3" operator="lessThan">
      <formula>0.5</formula>
    </cfRule>
    <cfRule type="cellIs" dxfId="636" priority="4" operator="greaterThan">
      <formula>0.7</formula>
    </cfRule>
    <cfRule type="cellIs" dxfId="635" priority="5" operator="between">
      <formula>0.51</formula>
      <formula>0.69</formula>
    </cfRule>
    <cfRule type="cellIs" dxfId="634" priority="6" operator="lessThan">
      <formula>50</formula>
    </cfRule>
    <cfRule type="cellIs" dxfId="633" priority="7" operator="greaterThan">
      <formula>0.7</formula>
    </cfRule>
    <cfRule type="cellIs" dxfId="632" priority="8" operator="between">
      <formula>0.51</formula>
      <formula>0.69</formula>
    </cfRule>
    <cfRule type="cellIs" dxfId="631" priority="9" operator="lessThan">
      <formula>0.5</formula>
    </cfRule>
    <cfRule type="cellIs" dxfId="630" priority="10" operator="greaterThan">
      <formula>0.7</formula>
    </cfRule>
  </conditionalFormatting>
  <pageMargins left="0.7" right="0.7" top="0.75" bottom="0.75" header="0.3" footer="0.3"/>
  <pageSetup paperSize="9" orientation="portrait" horizontalDpi="0"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482B"/>
  </sheetPr>
  <dimension ref="A1:EB829"/>
  <sheetViews>
    <sheetView showGridLines="0" zoomScale="70" zoomScaleNormal="70" workbookViewId="0">
      <selection activeCell="E13" sqref="E13"/>
    </sheetView>
  </sheetViews>
  <sheetFormatPr baseColWidth="10" defaultColWidth="0" defaultRowHeight="0" customHeight="1" zeroHeight="1" x14ac:dyDescent="0.25"/>
  <cols>
    <col min="1" max="1" width="11.42578125" style="40" customWidth="1"/>
    <col min="2" max="2" width="45.7109375" style="40" customWidth="1"/>
    <col min="3" max="3" width="17.28515625" style="40" customWidth="1"/>
    <col min="4" max="4" width="14.7109375" style="40" customWidth="1"/>
    <col min="5" max="5" width="42.85546875" style="40" customWidth="1"/>
    <col min="6" max="6" width="21.140625" style="1" hidden="1" customWidth="1"/>
    <col min="7" max="7" width="19.85546875" style="40" hidden="1" customWidth="1"/>
    <col min="8" max="8" width="11.42578125" style="40" hidden="1" customWidth="1"/>
    <col min="9" max="9" width="12.7109375" style="40" hidden="1" customWidth="1"/>
    <col min="10" max="10" width="15.140625" style="40" hidden="1" customWidth="1"/>
    <col min="11" max="11" width="15" style="40" hidden="1" customWidth="1"/>
    <col min="12" max="12" width="18.7109375" style="40" customWidth="1"/>
    <col min="13" max="13" width="29.28515625" style="40" customWidth="1"/>
    <col min="14" max="14" width="15.7109375" style="40" customWidth="1"/>
    <col min="15" max="15" width="11.42578125" style="40" customWidth="1"/>
    <col min="16" max="16" width="15.42578125" style="40" customWidth="1"/>
    <col min="17" max="17" width="17.85546875" style="40" customWidth="1"/>
    <col min="18" max="18" width="11.5703125" style="3" bestFit="1" customWidth="1"/>
    <col min="19" max="19" width="11.42578125" style="40" customWidth="1"/>
    <col min="20" max="20" width="16.7109375" style="35" bestFit="1" customWidth="1"/>
    <col min="21" max="21" width="17.85546875" style="40" bestFit="1" customWidth="1"/>
    <col min="22" max="22" width="11.42578125" style="40" customWidth="1"/>
    <col min="23" max="23" width="14.5703125" style="35" customWidth="1"/>
    <col min="24" max="24" width="19" style="40" bestFit="1" customWidth="1"/>
    <col min="25" max="129" width="11.5703125" style="39" hidden="1" customWidth="1"/>
    <col min="130" max="132" width="11.5703125" style="40" hidden="1" customWidth="1"/>
    <col min="133" max="16384" width="11.42578125" style="40" hidden="1"/>
  </cols>
  <sheetData>
    <row r="1" spans="1:129" ht="15" x14ac:dyDescent="0.25">
      <c r="A1" s="24"/>
      <c r="B1" s="25"/>
      <c r="C1" s="25"/>
      <c r="D1" s="26"/>
      <c r="E1" s="26"/>
      <c r="F1" s="27"/>
      <c r="G1" s="28"/>
      <c r="H1" s="28"/>
      <c r="I1" s="28"/>
      <c r="J1" s="28"/>
      <c r="K1" s="29"/>
      <c r="L1" s="24"/>
      <c r="M1" s="24"/>
      <c r="N1" s="24"/>
      <c r="O1" s="24"/>
      <c r="P1" s="24"/>
      <c r="Q1" s="24"/>
      <c r="R1" s="24"/>
      <c r="S1" s="24"/>
      <c r="T1" s="36"/>
      <c r="U1" s="24"/>
      <c r="V1" s="24"/>
      <c r="W1" s="36"/>
    </row>
    <row r="2" spans="1:129" ht="15" x14ac:dyDescent="0.25">
      <c r="A2" s="386"/>
      <c r="B2" s="387"/>
      <c r="C2" s="387"/>
      <c r="D2" s="387"/>
      <c r="E2" s="387"/>
      <c r="F2" s="387"/>
      <c r="G2" s="387"/>
      <c r="H2" s="387"/>
      <c r="I2" s="387"/>
      <c r="J2" s="387"/>
      <c r="K2" s="387"/>
      <c r="L2" s="387"/>
      <c r="M2" s="387"/>
      <c r="N2" s="387"/>
      <c r="O2" s="387"/>
      <c r="P2" s="387"/>
      <c r="Q2" s="387"/>
      <c r="R2" s="387"/>
      <c r="S2" s="387"/>
      <c r="T2" s="387"/>
      <c r="U2" s="387"/>
      <c r="V2" s="387"/>
      <c r="W2" s="390" t="s">
        <v>86</v>
      </c>
      <c r="X2" s="390"/>
    </row>
    <row r="3" spans="1:129" ht="15" customHeight="1" x14ac:dyDescent="0.25">
      <c r="A3" s="386"/>
      <c r="B3" s="391"/>
      <c r="C3" s="391"/>
      <c r="D3" s="391"/>
      <c r="E3" s="391"/>
      <c r="F3" s="391"/>
      <c r="G3" s="391"/>
      <c r="H3" s="391"/>
      <c r="I3" s="391"/>
      <c r="J3" s="391"/>
      <c r="K3" s="391"/>
      <c r="L3" s="391"/>
      <c r="M3" s="391"/>
      <c r="N3" s="391"/>
      <c r="O3" s="391"/>
      <c r="P3" s="391"/>
      <c r="Q3" s="391"/>
      <c r="R3" s="391"/>
      <c r="S3" s="391"/>
      <c r="T3" s="391"/>
      <c r="U3" s="391"/>
      <c r="V3" s="391"/>
      <c r="W3" s="390" t="s">
        <v>88</v>
      </c>
      <c r="X3" s="390"/>
    </row>
    <row r="4" spans="1:129" ht="15" customHeight="1" x14ac:dyDescent="0.25">
      <c r="A4" s="386"/>
      <c r="B4" s="391"/>
      <c r="C4" s="391"/>
      <c r="D4" s="391"/>
      <c r="E4" s="391"/>
      <c r="F4" s="391"/>
      <c r="G4" s="391"/>
      <c r="H4" s="391"/>
      <c r="I4" s="391"/>
      <c r="J4" s="391"/>
      <c r="K4" s="391"/>
      <c r="L4" s="391"/>
      <c r="M4" s="391"/>
      <c r="N4" s="391"/>
      <c r="O4" s="391"/>
      <c r="P4" s="391"/>
      <c r="Q4" s="391"/>
      <c r="R4" s="391"/>
      <c r="S4" s="391"/>
      <c r="T4" s="391"/>
      <c r="U4" s="391"/>
      <c r="V4" s="391"/>
      <c r="W4" s="390" t="s">
        <v>90</v>
      </c>
      <c r="X4" s="390"/>
    </row>
    <row r="5" spans="1:129" ht="15" x14ac:dyDescent="0.25">
      <c r="A5" s="386"/>
      <c r="B5" s="391"/>
      <c r="C5" s="391"/>
      <c r="D5" s="391"/>
      <c r="E5" s="391"/>
      <c r="F5" s="391"/>
      <c r="G5" s="391"/>
      <c r="H5" s="391"/>
      <c r="I5" s="391"/>
      <c r="J5" s="391"/>
      <c r="K5" s="391"/>
      <c r="L5" s="391"/>
      <c r="M5" s="391"/>
      <c r="N5" s="391"/>
      <c r="O5" s="391"/>
      <c r="P5" s="391"/>
      <c r="Q5" s="391"/>
      <c r="R5" s="391"/>
      <c r="S5" s="391"/>
      <c r="T5" s="391"/>
      <c r="U5" s="391"/>
      <c r="V5" s="391"/>
      <c r="W5" s="390" t="s">
        <v>91</v>
      </c>
      <c r="X5" s="390"/>
    </row>
    <row r="6" spans="1:129" ht="15" x14ac:dyDescent="0.25">
      <c r="A6" s="24"/>
      <c r="B6" s="24"/>
      <c r="C6" s="24"/>
      <c r="D6" s="24"/>
      <c r="E6" s="24"/>
      <c r="F6" s="24"/>
      <c r="G6" s="24"/>
      <c r="H6" s="24"/>
      <c r="I6" s="24"/>
      <c r="J6" s="24"/>
      <c r="K6" s="24"/>
      <c r="L6" s="24"/>
      <c r="M6" s="24"/>
      <c r="N6" s="24"/>
      <c r="O6" s="24"/>
      <c r="P6" s="24"/>
      <c r="Q6" s="24"/>
      <c r="R6" s="24"/>
      <c r="S6" s="24"/>
      <c r="T6" s="36"/>
      <c r="U6" s="24"/>
      <c r="V6" s="24"/>
      <c r="W6" s="36"/>
    </row>
    <row r="7" spans="1:129" s="34" customFormat="1" ht="63.75" x14ac:dyDescent="0.25">
      <c r="A7" s="41" t="s">
        <v>0</v>
      </c>
      <c r="B7" s="41" t="s">
        <v>1</v>
      </c>
      <c r="C7" s="41" t="s">
        <v>2</v>
      </c>
      <c r="D7" s="41" t="s">
        <v>103</v>
      </c>
      <c r="E7" s="41" t="s">
        <v>30</v>
      </c>
      <c r="F7" s="41" t="s">
        <v>96</v>
      </c>
      <c r="G7" s="41" t="s">
        <v>1153</v>
      </c>
      <c r="H7" s="41"/>
      <c r="I7" s="41"/>
      <c r="J7" s="41" t="s">
        <v>98</v>
      </c>
      <c r="K7" s="41" t="s">
        <v>99</v>
      </c>
      <c r="L7" s="41" t="s">
        <v>3</v>
      </c>
      <c r="M7" s="41" t="s">
        <v>4</v>
      </c>
      <c r="N7" s="41" t="s">
        <v>28</v>
      </c>
      <c r="O7" s="41" t="s">
        <v>21</v>
      </c>
      <c r="P7" s="41" t="s">
        <v>65</v>
      </c>
      <c r="Q7" s="41" t="s">
        <v>31</v>
      </c>
      <c r="R7" s="32" t="s">
        <v>62</v>
      </c>
      <c r="S7" s="41" t="s">
        <v>22</v>
      </c>
      <c r="T7" s="37" t="s">
        <v>23</v>
      </c>
      <c r="U7" s="41" t="s">
        <v>24</v>
      </c>
      <c r="V7" s="41" t="s">
        <v>25</v>
      </c>
      <c r="W7" s="37" t="s">
        <v>26</v>
      </c>
      <c r="X7" s="41" t="s">
        <v>27</v>
      </c>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row>
    <row r="8" spans="1:129" s="51" customFormat="1" ht="76.5" customHeight="1" x14ac:dyDescent="0.25">
      <c r="A8" s="362" t="s">
        <v>179</v>
      </c>
      <c r="B8" s="368" t="s">
        <v>180</v>
      </c>
      <c r="C8" s="368" t="s">
        <v>181</v>
      </c>
      <c r="D8" s="44" t="s">
        <v>792</v>
      </c>
      <c r="E8" s="8" t="s">
        <v>116</v>
      </c>
      <c r="F8" s="335">
        <v>54645000</v>
      </c>
      <c r="G8" s="67">
        <v>0</v>
      </c>
      <c r="H8" s="44"/>
      <c r="I8" s="45"/>
      <c r="J8" s="335">
        <v>9837202</v>
      </c>
      <c r="K8" s="44"/>
      <c r="L8" s="66">
        <f>+F8+G8+H8+J8-K8</f>
        <v>64482202</v>
      </c>
      <c r="M8" s="366">
        <f>140261302+23317288</f>
        <v>163578590</v>
      </c>
      <c r="N8" s="44"/>
      <c r="O8" s="44"/>
      <c r="P8" s="44"/>
      <c r="Q8" s="44"/>
      <c r="R8" s="46"/>
      <c r="S8" s="44"/>
      <c r="T8" s="80"/>
      <c r="U8" s="44"/>
      <c r="V8" s="44"/>
      <c r="W8" s="80"/>
      <c r="X8" s="44"/>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row>
    <row r="9" spans="1:129" s="51" customFormat="1" ht="42" customHeight="1" x14ac:dyDescent="0.25">
      <c r="A9" s="375"/>
      <c r="B9" s="389"/>
      <c r="C9" s="389"/>
      <c r="D9" s="372" t="s">
        <v>854</v>
      </c>
      <c r="E9" s="368" t="s">
        <v>100</v>
      </c>
      <c r="F9" s="377">
        <v>58088602</v>
      </c>
      <c r="G9" s="399">
        <v>0</v>
      </c>
      <c r="H9" s="362"/>
      <c r="I9" s="362"/>
      <c r="J9" s="362"/>
      <c r="K9" s="377">
        <v>5609502</v>
      </c>
      <c r="L9" s="364">
        <f>+F9+G9+H9+J9-K9</f>
        <v>52479100</v>
      </c>
      <c r="M9" s="374"/>
      <c r="N9" s="79" t="s">
        <v>655</v>
      </c>
      <c r="O9" s="44" t="s">
        <v>657</v>
      </c>
      <c r="P9" s="79" t="s">
        <v>659</v>
      </c>
      <c r="Q9" s="67">
        <v>33521280</v>
      </c>
      <c r="R9" s="46"/>
      <c r="S9" s="38">
        <v>250</v>
      </c>
      <c r="T9" s="124">
        <v>44588</v>
      </c>
      <c r="U9" s="67">
        <v>33521280</v>
      </c>
      <c r="V9" s="38">
        <v>1314</v>
      </c>
      <c r="W9" s="124">
        <v>44589</v>
      </c>
      <c r="X9" s="67">
        <v>33521280</v>
      </c>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row>
    <row r="10" spans="1:129" s="51" customFormat="1" ht="42" customHeight="1" x14ac:dyDescent="0.25">
      <c r="A10" s="375"/>
      <c r="B10" s="389"/>
      <c r="C10" s="389"/>
      <c r="D10" s="363"/>
      <c r="E10" s="369"/>
      <c r="F10" s="379"/>
      <c r="G10" s="400"/>
      <c r="H10" s="363"/>
      <c r="I10" s="363"/>
      <c r="J10" s="363"/>
      <c r="K10" s="379"/>
      <c r="L10" s="365"/>
      <c r="M10" s="374"/>
      <c r="N10" s="79" t="s">
        <v>656</v>
      </c>
      <c r="O10" s="44" t="s">
        <v>658</v>
      </c>
      <c r="P10" s="79" t="s">
        <v>660</v>
      </c>
      <c r="Q10" s="67">
        <v>6930560</v>
      </c>
      <c r="R10" s="46"/>
      <c r="S10" s="38">
        <v>342</v>
      </c>
      <c r="T10" s="124">
        <v>44606</v>
      </c>
      <c r="U10" s="67">
        <v>6930560</v>
      </c>
      <c r="V10" s="44">
        <v>2212</v>
      </c>
      <c r="W10" s="80">
        <v>44673</v>
      </c>
      <c r="X10" s="313">
        <v>6930560</v>
      </c>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row>
    <row r="11" spans="1:129" s="51" customFormat="1" ht="42" customHeight="1" x14ac:dyDescent="0.25">
      <c r="A11" s="375"/>
      <c r="B11" s="389"/>
      <c r="C11" s="389"/>
      <c r="D11" s="362" t="s">
        <v>793</v>
      </c>
      <c r="E11" s="368" t="s">
        <v>144</v>
      </c>
      <c r="F11" s="377">
        <v>27527700</v>
      </c>
      <c r="G11" s="383">
        <v>0</v>
      </c>
      <c r="H11" s="362"/>
      <c r="I11" s="362"/>
      <c r="J11" s="362"/>
      <c r="K11" s="377">
        <v>4227700</v>
      </c>
      <c r="L11" s="364">
        <f>+F11+G11+H11+J11-K11</f>
        <v>23300000</v>
      </c>
      <c r="M11" s="374"/>
      <c r="N11" s="79" t="s">
        <v>971</v>
      </c>
      <c r="O11" s="44" t="s">
        <v>973</v>
      </c>
      <c r="P11" s="79" t="s">
        <v>975</v>
      </c>
      <c r="Q11" s="67">
        <v>5200000</v>
      </c>
      <c r="R11" s="46"/>
      <c r="S11" s="38">
        <v>521</v>
      </c>
      <c r="T11" s="124">
        <v>44672</v>
      </c>
      <c r="U11" s="306">
        <v>5200000</v>
      </c>
      <c r="V11" s="44">
        <v>2993</v>
      </c>
      <c r="W11" s="80">
        <v>44734</v>
      </c>
      <c r="X11" s="313">
        <v>5200000</v>
      </c>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row>
    <row r="12" spans="1:129" s="51" customFormat="1" ht="36.75" customHeight="1" x14ac:dyDescent="0.25">
      <c r="A12" s="375"/>
      <c r="B12" s="389"/>
      <c r="C12" s="389"/>
      <c r="D12" s="363"/>
      <c r="E12" s="369"/>
      <c r="F12" s="379"/>
      <c r="G12" s="385"/>
      <c r="H12" s="363"/>
      <c r="I12" s="363"/>
      <c r="J12" s="363"/>
      <c r="K12" s="379"/>
      <c r="L12" s="365"/>
      <c r="M12" s="374"/>
      <c r="N12" s="79" t="s">
        <v>972</v>
      </c>
      <c r="O12" s="44" t="s">
        <v>974</v>
      </c>
      <c r="P12" s="79" t="s">
        <v>976</v>
      </c>
      <c r="Q12" s="67">
        <v>5200000</v>
      </c>
      <c r="R12" s="46"/>
      <c r="S12" s="44">
        <v>529</v>
      </c>
      <c r="T12" s="305">
        <v>44677</v>
      </c>
      <c r="U12" s="306">
        <v>5200000</v>
      </c>
      <c r="V12" s="44"/>
      <c r="W12" s="80"/>
      <c r="X12" s="44"/>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row>
    <row r="13" spans="1:129" s="51" customFormat="1" ht="36.75" customHeight="1" x14ac:dyDescent="0.25">
      <c r="A13" s="363"/>
      <c r="B13" s="369"/>
      <c r="C13" s="369"/>
      <c r="D13" s="212" t="s">
        <v>1211</v>
      </c>
      <c r="E13" s="207" t="s">
        <v>248</v>
      </c>
      <c r="F13" s="215"/>
      <c r="G13" s="334">
        <v>23317288</v>
      </c>
      <c r="H13" s="212"/>
      <c r="I13" s="86"/>
      <c r="J13" s="212"/>
      <c r="K13" s="215"/>
      <c r="L13" s="216">
        <f>+F13+G13+H13+J13-K13</f>
        <v>23317288</v>
      </c>
      <c r="M13" s="367"/>
      <c r="N13" s="79"/>
      <c r="O13" s="217"/>
      <c r="P13" s="79"/>
      <c r="Q13" s="67"/>
      <c r="R13" s="46"/>
      <c r="S13" s="217"/>
      <c r="T13" s="80"/>
      <c r="U13" s="217"/>
      <c r="V13" s="217"/>
      <c r="W13" s="80"/>
      <c r="X13" s="217"/>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row>
    <row r="14" spans="1:129" s="109" customFormat="1" ht="15.75" thickBot="1" x14ac:dyDescent="0.3">
      <c r="A14" s="93"/>
      <c r="B14" s="93"/>
      <c r="C14" s="93"/>
      <c r="D14" s="93"/>
      <c r="E14" s="106"/>
      <c r="F14" s="102"/>
      <c r="G14" s="102"/>
      <c r="H14" s="93"/>
      <c r="I14" s="94"/>
      <c r="J14" s="93"/>
      <c r="K14" s="93"/>
      <c r="L14" s="103">
        <f>SUM(L8:L13)</f>
        <v>163578590</v>
      </c>
      <c r="M14" s="102"/>
      <c r="N14" s="107"/>
      <c r="O14" s="87"/>
      <c r="P14" s="96"/>
      <c r="Q14" s="105">
        <f>SUM(Q8:Q13)</f>
        <v>50851840</v>
      </c>
      <c r="R14" s="90"/>
      <c r="S14" s="87"/>
      <c r="T14" s="96"/>
      <c r="U14" s="105">
        <f>SUM(U8:U13)</f>
        <v>50851840</v>
      </c>
      <c r="V14" s="87"/>
      <c r="W14" s="96"/>
      <c r="X14" s="105">
        <f>SUM(X8:X13)</f>
        <v>45651840</v>
      </c>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row>
    <row r="15" spans="1:129" s="64" customFormat="1" ht="17.25" thickBot="1" x14ac:dyDescent="0.35">
      <c r="A15" s="52"/>
      <c r="B15" s="52"/>
      <c r="C15" s="42"/>
      <c r="D15" s="42"/>
      <c r="E15" s="42"/>
      <c r="F15" s="53"/>
      <c r="G15" s="42"/>
      <c r="H15" s="42"/>
      <c r="I15" s="43"/>
      <c r="J15" s="54" t="s">
        <v>29</v>
      </c>
      <c r="K15" s="55"/>
      <c r="L15" s="56">
        <f>+L14</f>
        <v>163578590</v>
      </c>
      <c r="M15" s="57"/>
      <c r="N15" s="57"/>
      <c r="O15" s="57"/>
      <c r="P15" s="57"/>
      <c r="Q15" s="68">
        <f>+Q14</f>
        <v>50851840</v>
      </c>
      <c r="R15" s="58">
        <f>(Q15*1)/L15</f>
        <v>0.31087100090543635</v>
      </c>
      <c r="S15" s="59"/>
      <c r="T15" s="60"/>
      <c r="U15" s="61">
        <f>+U14</f>
        <v>50851840</v>
      </c>
      <c r="V15" s="59"/>
      <c r="W15" s="60"/>
      <c r="X15" s="62">
        <f>+X14</f>
        <v>45651840</v>
      </c>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row>
    <row r="16" spans="1:129" ht="15" hidden="1" x14ac:dyDescent="0.25">
      <c r="R16" s="4"/>
    </row>
    <row r="17" spans="17:19" ht="15" hidden="1" x14ac:dyDescent="0.25">
      <c r="Q17" s="39"/>
      <c r="R17" s="6"/>
      <c r="S17" s="39"/>
    </row>
    <row r="18" spans="17:19" ht="15" hidden="1" x14ac:dyDescent="0.25">
      <c r="Q18" s="39"/>
      <c r="R18" s="6"/>
      <c r="S18" s="39"/>
    </row>
    <row r="19" spans="17:19" ht="15" hidden="1" x14ac:dyDescent="0.25">
      <c r="Q19" s="39"/>
      <c r="R19" s="6"/>
      <c r="S19" s="39"/>
    </row>
    <row r="20" spans="17:19" ht="15" hidden="1" x14ac:dyDescent="0.25">
      <c r="Q20" s="39"/>
      <c r="R20" s="6"/>
      <c r="S20" s="39"/>
    </row>
    <row r="21" spans="17:19" ht="15" hidden="1" x14ac:dyDescent="0.25">
      <c r="Q21" s="39"/>
      <c r="R21" s="6"/>
      <c r="S21" s="39"/>
    </row>
    <row r="22" spans="17:19" ht="15" hidden="1" x14ac:dyDescent="0.25">
      <c r="Q22" s="39"/>
      <c r="R22" s="6"/>
      <c r="S22" s="39"/>
    </row>
    <row r="23" spans="17:19" ht="15" hidden="1" x14ac:dyDescent="0.25">
      <c r="Q23" s="39"/>
      <c r="R23" s="6"/>
      <c r="S23" s="39"/>
    </row>
    <row r="24" spans="17:19" ht="15" hidden="1" x14ac:dyDescent="0.25">
      <c r="Q24" s="39"/>
      <c r="R24" s="6"/>
      <c r="S24" s="39"/>
    </row>
    <row r="25" spans="17:19" ht="15" hidden="1" x14ac:dyDescent="0.25">
      <c r="Q25" s="39"/>
      <c r="R25" s="7"/>
      <c r="S25" s="39"/>
    </row>
    <row r="26" spans="17:19" ht="15" hidden="1" x14ac:dyDescent="0.25"/>
    <row r="27" spans="17:19" ht="15" hidden="1" x14ac:dyDescent="0.25"/>
    <row r="28" spans="17:19" ht="15" hidden="1" x14ac:dyDescent="0.25"/>
    <row r="29" spans="17:19" ht="15" hidden="1" x14ac:dyDescent="0.25"/>
    <row r="30" spans="17:19" ht="15" hidden="1" x14ac:dyDescent="0.25"/>
    <row r="31" spans="17:19" ht="15" hidden="1" x14ac:dyDescent="0.25"/>
    <row r="32" spans="17:19" ht="15" hidden="1" x14ac:dyDescent="0.25"/>
    <row r="33" ht="15" hidden="1" x14ac:dyDescent="0.25"/>
    <row r="34" ht="15" hidden="1" x14ac:dyDescent="0.25"/>
    <row r="35" ht="15" hidden="1" x14ac:dyDescent="0.25"/>
    <row r="36" ht="15" hidden="1" x14ac:dyDescent="0.25"/>
    <row r="37" ht="15" hidden="1" x14ac:dyDescent="0.25"/>
    <row r="38" ht="15" hidden="1" x14ac:dyDescent="0.25"/>
    <row r="39" ht="15" hidden="1" x14ac:dyDescent="0.25"/>
    <row r="40" ht="15" hidden="1" x14ac:dyDescent="0.25"/>
    <row r="41" ht="15" hidden="1" x14ac:dyDescent="0.25"/>
    <row r="42" ht="15" hidden="1" x14ac:dyDescent="0.25"/>
    <row r="43" ht="15" hidden="1" x14ac:dyDescent="0.25"/>
    <row r="44" ht="15" hidden="1" x14ac:dyDescent="0.25"/>
    <row r="45" ht="15" hidden="1" x14ac:dyDescent="0.25"/>
    <row r="46" ht="15" hidden="1" x14ac:dyDescent="0.25"/>
    <row r="47" ht="15" hidden="1" x14ac:dyDescent="0.25"/>
    <row r="48"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x14ac:dyDescent="0.25"/>
    <row r="57" ht="15" hidden="1" x14ac:dyDescent="0.25"/>
    <row r="58" ht="15" hidden="1" x14ac:dyDescent="0.25"/>
    <row r="59" ht="15" hidden="1" x14ac:dyDescent="0.25"/>
    <row r="60" ht="15" hidden="1" x14ac:dyDescent="0.25"/>
    <row r="61" ht="15" hidden="1" x14ac:dyDescent="0.25"/>
    <row r="62" ht="15" hidden="1" x14ac:dyDescent="0.25"/>
    <row r="63" ht="15" hidden="1" x14ac:dyDescent="0.25"/>
    <row r="64" ht="15" hidden="1" x14ac:dyDescent="0.25"/>
    <row r="65" ht="15" hidden="1" x14ac:dyDescent="0.25"/>
    <row r="66" ht="15" hidden="1" x14ac:dyDescent="0.25"/>
    <row r="67" ht="15" hidden="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row r="821" ht="15" hidden="1" customHeight="1" x14ac:dyDescent="0.25"/>
    <row r="822" ht="15" hidden="1" customHeight="1" x14ac:dyDescent="0.25"/>
    <row r="823" ht="15" hidden="1" customHeight="1" x14ac:dyDescent="0.25"/>
    <row r="824" ht="15" hidden="1" customHeight="1" x14ac:dyDescent="0.25"/>
    <row r="825" ht="15" hidden="1" customHeight="1" x14ac:dyDescent="0.25"/>
    <row r="826" ht="15" hidden="1" customHeight="1" x14ac:dyDescent="0.25"/>
    <row r="827" ht="15" hidden="1" customHeight="1" x14ac:dyDescent="0.25"/>
    <row r="828" ht="15" hidden="1" customHeight="1" x14ac:dyDescent="0.25"/>
    <row r="829" ht="15" hidden="1" customHeight="1" x14ac:dyDescent="0.25"/>
  </sheetData>
  <sheetProtection sheet="1" formatCells="0" formatColumns="0" formatRows="0" insertColumns="0" insertRows="0" insertHyperlinks="0" deleteColumns="0" deleteRows="0" sort="0" autoFilter="0" pivotTables="0"/>
  <mergeCells count="30">
    <mergeCell ref="I9:I10"/>
    <mergeCell ref="J9:J10"/>
    <mergeCell ref="L11:L12"/>
    <mergeCell ref="G11:G12"/>
    <mergeCell ref="H11:H12"/>
    <mergeCell ref="I11:I12"/>
    <mergeCell ref="J11:J12"/>
    <mergeCell ref="K11:K12"/>
    <mergeCell ref="W2:X2"/>
    <mergeCell ref="B3:V3"/>
    <mergeCell ref="W3:X3"/>
    <mergeCell ref="B4:V5"/>
    <mergeCell ref="W4:X4"/>
    <mergeCell ref="W5:X5"/>
    <mergeCell ref="A2:A5"/>
    <mergeCell ref="B2:V2"/>
    <mergeCell ref="D9:D10"/>
    <mergeCell ref="E9:E10"/>
    <mergeCell ref="F9:F10"/>
    <mergeCell ref="G9:G10"/>
    <mergeCell ref="L9:L10"/>
    <mergeCell ref="A8:A13"/>
    <mergeCell ref="B8:B13"/>
    <mergeCell ref="C8:C13"/>
    <mergeCell ref="M8:M13"/>
    <mergeCell ref="K9:K10"/>
    <mergeCell ref="H9:H10"/>
    <mergeCell ref="D11:D12"/>
    <mergeCell ref="E11:E12"/>
    <mergeCell ref="F11:F12"/>
  </mergeCells>
  <conditionalFormatting sqref="R25:R1048576 R7:R13 R15">
    <cfRule type="cellIs" dxfId="629" priority="11" operator="between">
      <formula>0.51</formula>
      <formula>0.69</formula>
    </cfRule>
    <cfRule type="cellIs" dxfId="628" priority="12" operator="between">
      <formula>0.51</formula>
      <formula>0.69</formula>
    </cfRule>
    <cfRule type="cellIs" dxfId="627" priority="13" operator="lessThan">
      <formula>0.5</formula>
    </cfRule>
    <cfRule type="cellIs" dxfId="626" priority="14" operator="greaterThan">
      <formula>0.7</formula>
    </cfRule>
    <cfRule type="cellIs" dxfId="625" priority="15" operator="between">
      <formula>0.51</formula>
      <formula>0.69</formula>
    </cfRule>
    <cfRule type="cellIs" dxfId="624" priority="16" operator="lessThan">
      <formula>50</formula>
    </cfRule>
    <cfRule type="cellIs" dxfId="623" priority="17" operator="greaterThan">
      <formula>0.7</formula>
    </cfRule>
    <cfRule type="cellIs" dxfId="622" priority="18" operator="between">
      <formula>0.51</formula>
      <formula>0.69</formula>
    </cfRule>
    <cfRule type="cellIs" dxfId="621" priority="19" operator="lessThan">
      <formula>0.5</formula>
    </cfRule>
    <cfRule type="cellIs" dxfId="620" priority="20" operator="greaterThan">
      <formula>0.7</formula>
    </cfRule>
  </conditionalFormatting>
  <conditionalFormatting sqref="R14">
    <cfRule type="cellIs" dxfId="619" priority="1" operator="between">
      <formula>0.51</formula>
      <formula>0.69</formula>
    </cfRule>
    <cfRule type="cellIs" dxfId="618" priority="2" operator="between">
      <formula>0.51</formula>
      <formula>0.69</formula>
    </cfRule>
    <cfRule type="cellIs" dxfId="617" priority="3" operator="lessThan">
      <formula>0.5</formula>
    </cfRule>
    <cfRule type="cellIs" dxfId="616" priority="4" operator="greaterThan">
      <formula>0.7</formula>
    </cfRule>
    <cfRule type="cellIs" dxfId="615" priority="5" operator="between">
      <formula>0.51</formula>
      <formula>0.69</formula>
    </cfRule>
    <cfRule type="cellIs" dxfId="614" priority="6" operator="lessThan">
      <formula>50</formula>
    </cfRule>
    <cfRule type="cellIs" dxfId="613" priority="7" operator="greaterThan">
      <formula>0.7</formula>
    </cfRule>
    <cfRule type="cellIs" dxfId="612" priority="8" operator="between">
      <formula>0.51</formula>
      <formula>0.69</formula>
    </cfRule>
    <cfRule type="cellIs" dxfId="611" priority="9" operator="lessThan">
      <formula>0.5</formula>
    </cfRule>
    <cfRule type="cellIs" dxfId="610" priority="10" operator="greaterThan">
      <formula>0.7</formula>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482B"/>
  </sheetPr>
  <dimension ref="A1:EB828"/>
  <sheetViews>
    <sheetView showGridLines="0" topLeftCell="C1" zoomScale="90" zoomScaleNormal="90" workbookViewId="0">
      <selection activeCell="C13" sqref="A13:XFD828"/>
    </sheetView>
  </sheetViews>
  <sheetFormatPr baseColWidth="10" defaultColWidth="0" defaultRowHeight="0" customHeight="1" zeroHeight="1" x14ac:dyDescent="0.25"/>
  <cols>
    <col min="1" max="1" width="11.42578125" style="74" customWidth="1"/>
    <col min="2" max="2" width="45.7109375" style="74" customWidth="1"/>
    <col min="3" max="3" width="17.28515625" style="74" customWidth="1"/>
    <col min="4" max="4" width="14.7109375" style="74" customWidth="1"/>
    <col min="5" max="5" width="30" style="74" customWidth="1"/>
    <col min="6" max="6" width="21.140625" style="1" hidden="1" customWidth="1"/>
    <col min="7" max="7" width="19.85546875" style="74" hidden="1" customWidth="1"/>
    <col min="8" max="8" width="16.7109375" style="74" hidden="1" customWidth="1"/>
    <col min="9" max="9" width="12.7109375" style="74" hidden="1" customWidth="1"/>
    <col min="10" max="10" width="15.140625" style="74" hidden="1" customWidth="1"/>
    <col min="11" max="11" width="15" style="74" hidden="1" customWidth="1"/>
    <col min="12" max="12" width="18.7109375" style="74" customWidth="1"/>
    <col min="13" max="13" width="17.7109375" style="74" customWidth="1"/>
    <col min="14" max="14" width="15.7109375" style="74" customWidth="1"/>
    <col min="15" max="15" width="11.42578125" style="74" customWidth="1"/>
    <col min="16" max="16" width="15.42578125" style="74" customWidth="1"/>
    <col min="17" max="17" width="16.28515625" style="74" customWidth="1"/>
    <col min="18" max="18" width="11.5703125" style="3" bestFit="1" customWidth="1"/>
    <col min="19" max="19" width="11.42578125" style="74" customWidth="1"/>
    <col min="20" max="20" width="16.7109375" style="35" bestFit="1" customWidth="1"/>
    <col min="21" max="21" width="16.7109375" style="74" bestFit="1" customWidth="1"/>
    <col min="22" max="22" width="11.42578125" style="74" customWidth="1"/>
    <col min="23" max="23" width="14.5703125" style="35" customWidth="1"/>
    <col min="24" max="24" width="19" style="74" bestFit="1" customWidth="1"/>
    <col min="25" max="129" width="11.5703125" style="73" hidden="1" customWidth="1"/>
    <col min="130" max="132" width="11.5703125" style="74" hidden="1" customWidth="1"/>
    <col min="133" max="16384" width="11.42578125" style="74" hidden="1"/>
  </cols>
  <sheetData>
    <row r="1" spans="1:129" ht="15" x14ac:dyDescent="0.25">
      <c r="A1" s="24"/>
      <c r="B1" s="25"/>
      <c r="C1" s="25"/>
      <c r="D1" s="26"/>
      <c r="E1" s="26"/>
      <c r="F1" s="27"/>
      <c r="G1" s="28"/>
      <c r="H1" s="28"/>
      <c r="I1" s="28"/>
      <c r="J1" s="28"/>
      <c r="K1" s="29"/>
      <c r="L1" s="24"/>
      <c r="M1" s="24"/>
      <c r="N1" s="24"/>
      <c r="O1" s="24"/>
      <c r="P1" s="24"/>
      <c r="Q1" s="24"/>
      <c r="R1" s="24"/>
      <c r="S1" s="24"/>
      <c r="T1" s="36"/>
      <c r="U1" s="24"/>
      <c r="V1" s="24"/>
      <c r="W1" s="36"/>
    </row>
    <row r="2" spans="1:129" ht="15" x14ac:dyDescent="0.25">
      <c r="A2" s="386"/>
      <c r="B2" s="387"/>
      <c r="C2" s="387"/>
      <c r="D2" s="387"/>
      <c r="E2" s="387"/>
      <c r="F2" s="387"/>
      <c r="G2" s="387"/>
      <c r="H2" s="387"/>
      <c r="I2" s="387"/>
      <c r="J2" s="387"/>
      <c r="K2" s="387"/>
      <c r="L2" s="387"/>
      <c r="M2" s="387"/>
      <c r="N2" s="387"/>
      <c r="O2" s="387"/>
      <c r="P2" s="387"/>
      <c r="Q2" s="387"/>
      <c r="R2" s="387"/>
      <c r="S2" s="387"/>
      <c r="T2" s="387"/>
      <c r="U2" s="387"/>
      <c r="V2" s="387"/>
      <c r="W2" s="390" t="s">
        <v>86</v>
      </c>
      <c r="X2" s="390"/>
    </row>
    <row r="3" spans="1:129" ht="15" customHeight="1" x14ac:dyDescent="0.25">
      <c r="A3" s="386"/>
      <c r="B3" s="391"/>
      <c r="C3" s="391"/>
      <c r="D3" s="391"/>
      <c r="E3" s="391"/>
      <c r="F3" s="391"/>
      <c r="G3" s="391"/>
      <c r="H3" s="391"/>
      <c r="I3" s="391"/>
      <c r="J3" s="391"/>
      <c r="K3" s="391"/>
      <c r="L3" s="391"/>
      <c r="M3" s="391"/>
      <c r="N3" s="391"/>
      <c r="O3" s="391"/>
      <c r="P3" s="391"/>
      <c r="Q3" s="391"/>
      <c r="R3" s="391"/>
      <c r="S3" s="391"/>
      <c r="T3" s="391"/>
      <c r="U3" s="391"/>
      <c r="V3" s="391"/>
      <c r="W3" s="390" t="s">
        <v>88</v>
      </c>
      <c r="X3" s="390"/>
    </row>
    <row r="4" spans="1:129" ht="15" customHeight="1" x14ac:dyDescent="0.25">
      <c r="A4" s="386"/>
      <c r="B4" s="391"/>
      <c r="C4" s="391"/>
      <c r="D4" s="391"/>
      <c r="E4" s="391"/>
      <c r="F4" s="391"/>
      <c r="G4" s="391"/>
      <c r="H4" s="391"/>
      <c r="I4" s="391"/>
      <c r="J4" s="391"/>
      <c r="K4" s="391"/>
      <c r="L4" s="391"/>
      <c r="M4" s="391"/>
      <c r="N4" s="391"/>
      <c r="O4" s="391"/>
      <c r="P4" s="391"/>
      <c r="Q4" s="391"/>
      <c r="R4" s="391"/>
      <c r="S4" s="391"/>
      <c r="T4" s="391"/>
      <c r="U4" s="391"/>
      <c r="V4" s="391"/>
      <c r="W4" s="390" t="s">
        <v>90</v>
      </c>
      <c r="X4" s="390"/>
    </row>
    <row r="5" spans="1:129" ht="15" x14ac:dyDescent="0.25">
      <c r="A5" s="386"/>
      <c r="B5" s="391"/>
      <c r="C5" s="391"/>
      <c r="D5" s="391"/>
      <c r="E5" s="391"/>
      <c r="F5" s="391"/>
      <c r="G5" s="391"/>
      <c r="H5" s="391"/>
      <c r="I5" s="391"/>
      <c r="J5" s="391"/>
      <c r="K5" s="391"/>
      <c r="L5" s="391"/>
      <c r="M5" s="391"/>
      <c r="N5" s="391"/>
      <c r="O5" s="391"/>
      <c r="P5" s="391"/>
      <c r="Q5" s="391"/>
      <c r="R5" s="391"/>
      <c r="S5" s="391"/>
      <c r="T5" s="391"/>
      <c r="U5" s="391"/>
      <c r="V5" s="391"/>
      <c r="W5" s="390" t="s">
        <v>91</v>
      </c>
      <c r="X5" s="390"/>
    </row>
    <row r="6" spans="1:129" ht="15" x14ac:dyDescent="0.25">
      <c r="A6" s="24"/>
      <c r="B6" s="24"/>
      <c r="C6" s="24"/>
      <c r="D6" s="24"/>
      <c r="E6" s="24"/>
      <c r="F6" s="24"/>
      <c r="G6" s="24"/>
      <c r="H6" s="24"/>
      <c r="I6" s="24"/>
      <c r="J6" s="24"/>
      <c r="K6" s="24"/>
      <c r="L6" s="24"/>
      <c r="M6" s="24"/>
      <c r="N6" s="24"/>
      <c r="O6" s="24"/>
      <c r="P6" s="24"/>
      <c r="Q6" s="24"/>
      <c r="R6" s="24"/>
      <c r="S6" s="24"/>
      <c r="T6" s="36"/>
      <c r="U6" s="24"/>
      <c r="V6" s="24"/>
      <c r="W6" s="36"/>
    </row>
    <row r="7" spans="1:129" s="34" customFormat="1" ht="63.75" x14ac:dyDescent="0.25">
      <c r="A7" s="41" t="s">
        <v>0</v>
      </c>
      <c r="B7" s="41" t="s">
        <v>1</v>
      </c>
      <c r="C7" s="41" t="s">
        <v>2</v>
      </c>
      <c r="D7" s="41" t="s">
        <v>103</v>
      </c>
      <c r="E7" s="41" t="s">
        <v>30</v>
      </c>
      <c r="F7" s="41" t="s">
        <v>96</v>
      </c>
      <c r="G7" s="41" t="s">
        <v>97</v>
      </c>
      <c r="H7" s="41" t="s">
        <v>1153</v>
      </c>
      <c r="I7" s="41"/>
      <c r="J7" s="41" t="s">
        <v>98</v>
      </c>
      <c r="K7" s="41" t="s">
        <v>99</v>
      </c>
      <c r="L7" s="41" t="s">
        <v>3</v>
      </c>
      <c r="M7" s="41" t="s">
        <v>4</v>
      </c>
      <c r="N7" s="41" t="s">
        <v>28</v>
      </c>
      <c r="O7" s="41" t="s">
        <v>21</v>
      </c>
      <c r="P7" s="41" t="s">
        <v>65</v>
      </c>
      <c r="Q7" s="41" t="s">
        <v>31</v>
      </c>
      <c r="R7" s="32" t="s">
        <v>62</v>
      </c>
      <c r="S7" s="41" t="s">
        <v>22</v>
      </c>
      <c r="T7" s="37" t="s">
        <v>23</v>
      </c>
      <c r="U7" s="41" t="s">
        <v>24</v>
      </c>
      <c r="V7" s="41" t="s">
        <v>25</v>
      </c>
      <c r="W7" s="37" t="s">
        <v>26</v>
      </c>
      <c r="X7" s="41" t="s">
        <v>27</v>
      </c>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row>
    <row r="8" spans="1:129" s="51" customFormat="1" ht="76.5" customHeight="1" x14ac:dyDescent="0.25">
      <c r="A8" s="69" t="s">
        <v>1070</v>
      </c>
      <c r="B8" s="70" t="s">
        <v>250</v>
      </c>
      <c r="C8" s="38" t="s">
        <v>77</v>
      </c>
      <c r="D8" s="44" t="s">
        <v>794</v>
      </c>
      <c r="E8" s="8" t="s">
        <v>144</v>
      </c>
      <c r="F8" s="67">
        <v>0</v>
      </c>
      <c r="G8" s="335">
        <v>348993100</v>
      </c>
      <c r="H8" s="44"/>
      <c r="I8" s="45"/>
      <c r="J8" s="44"/>
      <c r="K8" s="44"/>
      <c r="L8" s="66">
        <f>+F8+G8+H8+J8-K8</f>
        <v>348993100</v>
      </c>
      <c r="M8" s="343">
        <v>348993100</v>
      </c>
      <c r="N8" s="164" t="s">
        <v>912</v>
      </c>
      <c r="O8" s="165" t="s">
        <v>911</v>
      </c>
      <c r="P8" s="170">
        <v>44631</v>
      </c>
      <c r="Q8" s="167">
        <v>202900080</v>
      </c>
      <c r="R8" s="46"/>
      <c r="S8" s="175">
        <v>443</v>
      </c>
      <c r="T8" s="181" t="s">
        <v>1025</v>
      </c>
      <c r="U8" s="177">
        <v>202900080</v>
      </c>
      <c r="V8" s="71"/>
      <c r="W8" s="48"/>
      <c r="X8" s="49"/>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row>
    <row r="9" spans="1:129" s="109" customFormat="1" ht="15" x14ac:dyDescent="0.25">
      <c r="A9" s="93"/>
      <c r="B9" s="93"/>
      <c r="C9" s="93"/>
      <c r="D9" s="93"/>
      <c r="E9" s="106"/>
      <c r="F9" s="102"/>
      <c r="G9" s="102"/>
      <c r="H9" s="93"/>
      <c r="I9" s="94"/>
      <c r="J9" s="93"/>
      <c r="K9" s="93"/>
      <c r="L9" s="103">
        <f>SUM(L5:L8)</f>
        <v>348993100</v>
      </c>
      <c r="M9" s="102"/>
      <c r="N9" s="107"/>
      <c r="O9" s="87"/>
      <c r="P9" s="96"/>
      <c r="Q9" s="105">
        <f>SUM(Q5:Q8)</f>
        <v>202900080</v>
      </c>
      <c r="R9" s="90"/>
      <c r="S9" s="87"/>
      <c r="T9" s="96"/>
      <c r="U9" s="105">
        <f>SUM(U5:U8)</f>
        <v>202900080</v>
      </c>
      <c r="V9" s="87"/>
      <c r="W9" s="96"/>
      <c r="X9" s="105">
        <f>SUM(X5:X8)</f>
        <v>0</v>
      </c>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row>
    <row r="10" spans="1:129" s="114" customFormat="1" ht="42.75" x14ac:dyDescent="0.25">
      <c r="A10" s="197" t="s">
        <v>1562</v>
      </c>
      <c r="B10" s="232" t="s">
        <v>1136</v>
      </c>
      <c r="C10" s="199" t="s">
        <v>77</v>
      </c>
      <c r="D10" s="217" t="s">
        <v>794</v>
      </c>
      <c r="E10" s="8" t="s">
        <v>144</v>
      </c>
      <c r="F10" s="195"/>
      <c r="G10" s="195"/>
      <c r="H10" s="334">
        <v>203000000</v>
      </c>
      <c r="I10" s="201"/>
      <c r="J10" s="201"/>
      <c r="K10" s="201"/>
      <c r="L10" s="66">
        <f>+F10+G10+H10+J10-K10</f>
        <v>203000000</v>
      </c>
      <c r="M10" s="342">
        <v>203000000</v>
      </c>
      <c r="N10" s="164" t="s">
        <v>1451</v>
      </c>
      <c r="O10" s="165" t="s">
        <v>1452</v>
      </c>
      <c r="P10" s="170" t="s">
        <v>1453</v>
      </c>
      <c r="Q10" s="167">
        <v>342200115</v>
      </c>
      <c r="R10" s="46"/>
      <c r="S10" s="196"/>
      <c r="T10" s="48"/>
      <c r="U10" s="194"/>
      <c r="V10" s="196"/>
      <c r="W10" s="48"/>
      <c r="X10" s="228"/>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row>
    <row r="11" spans="1:129" s="109" customFormat="1" ht="15.75" thickBot="1" x14ac:dyDescent="0.3">
      <c r="A11" s="93"/>
      <c r="B11" s="93"/>
      <c r="C11" s="93"/>
      <c r="D11" s="93"/>
      <c r="E11" s="106"/>
      <c r="F11" s="102"/>
      <c r="G11" s="102"/>
      <c r="H11" s="93"/>
      <c r="I11" s="94"/>
      <c r="J11" s="93"/>
      <c r="K11" s="93"/>
      <c r="L11" s="103">
        <f>+L10</f>
        <v>203000000</v>
      </c>
      <c r="M11" s="102"/>
      <c r="N11" s="107"/>
      <c r="O11" s="87"/>
      <c r="P11" s="96"/>
      <c r="Q11" s="105">
        <f>+Q10</f>
        <v>342200115</v>
      </c>
      <c r="R11" s="90"/>
      <c r="S11" s="87"/>
      <c r="T11" s="96"/>
      <c r="U11" s="105">
        <f>+U10</f>
        <v>0</v>
      </c>
      <c r="V11" s="87"/>
      <c r="W11" s="96"/>
      <c r="X11" s="105">
        <f>+X10</f>
        <v>0</v>
      </c>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row>
    <row r="12" spans="1:129" s="64" customFormat="1" ht="17.25" thickBot="1" x14ac:dyDescent="0.35">
      <c r="A12" s="52"/>
      <c r="B12" s="52"/>
      <c r="C12" s="42"/>
      <c r="D12" s="42"/>
      <c r="E12" s="42"/>
      <c r="F12" s="53"/>
      <c r="G12" s="42"/>
      <c r="H12" s="42"/>
      <c r="I12" s="236"/>
      <c r="J12" s="54" t="s">
        <v>29</v>
      </c>
      <c r="K12" s="55"/>
      <c r="L12" s="56">
        <f>+L9+L11</f>
        <v>551993100</v>
      </c>
      <c r="M12" s="76"/>
      <c r="N12" s="76"/>
      <c r="O12" s="76"/>
      <c r="P12" s="76"/>
      <c r="Q12" s="132">
        <f>+Q9+Q11</f>
        <v>545100195</v>
      </c>
      <c r="R12" s="58">
        <f>(Q12*1)/L12</f>
        <v>0.98751269716958423</v>
      </c>
      <c r="S12" s="59"/>
      <c r="T12" s="60"/>
      <c r="U12" s="61">
        <f>+U9+U11</f>
        <v>202900080</v>
      </c>
      <c r="V12" s="59"/>
      <c r="W12" s="60"/>
      <c r="X12" s="185">
        <f>+X9+X11</f>
        <v>0</v>
      </c>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row>
    <row r="13" spans="1:129" ht="15" hidden="1" x14ac:dyDescent="0.25">
      <c r="R13" s="4"/>
    </row>
    <row r="14" spans="1:129" ht="15" hidden="1" x14ac:dyDescent="0.25">
      <c r="Q14" s="73"/>
      <c r="R14" s="6"/>
      <c r="S14" s="73"/>
    </row>
    <row r="15" spans="1:129" ht="15" hidden="1" x14ac:dyDescent="0.25">
      <c r="Q15" s="73"/>
      <c r="R15" s="6"/>
      <c r="S15" s="73"/>
    </row>
    <row r="16" spans="1:129" ht="15" hidden="1" x14ac:dyDescent="0.25">
      <c r="Q16" s="73"/>
      <c r="R16" s="6"/>
      <c r="S16" s="73"/>
    </row>
    <row r="17" spans="17:19" ht="15" hidden="1" x14ac:dyDescent="0.25">
      <c r="Q17" s="73"/>
      <c r="R17" s="6"/>
      <c r="S17" s="73"/>
    </row>
    <row r="18" spans="17:19" ht="15" hidden="1" x14ac:dyDescent="0.25">
      <c r="Q18" s="73"/>
      <c r="R18" s="6"/>
      <c r="S18" s="73"/>
    </row>
    <row r="19" spans="17:19" ht="15" hidden="1" x14ac:dyDescent="0.25">
      <c r="Q19" s="73"/>
      <c r="R19" s="6"/>
      <c r="S19" s="73"/>
    </row>
    <row r="20" spans="17:19" ht="15" hidden="1" x14ac:dyDescent="0.25">
      <c r="Q20" s="73"/>
      <c r="R20" s="6"/>
      <c r="S20" s="73"/>
    </row>
    <row r="21" spans="17:19" ht="15" hidden="1" x14ac:dyDescent="0.25">
      <c r="Q21" s="73"/>
      <c r="R21" s="6"/>
      <c r="S21" s="73"/>
    </row>
    <row r="22" spans="17:19" ht="15" hidden="1" x14ac:dyDescent="0.25">
      <c r="Q22" s="73"/>
      <c r="R22" s="7"/>
      <c r="S22" s="73"/>
    </row>
    <row r="23" spans="17:19" ht="15" hidden="1" x14ac:dyDescent="0.25"/>
    <row r="24" spans="17:19" ht="15" hidden="1" x14ac:dyDescent="0.25"/>
    <row r="25" spans="17:19" ht="15" hidden="1" x14ac:dyDescent="0.25"/>
    <row r="26" spans="17:19" ht="15" hidden="1" x14ac:dyDescent="0.25"/>
    <row r="27" spans="17:19" ht="15" hidden="1" x14ac:dyDescent="0.25"/>
    <row r="28" spans="17:19" ht="15" hidden="1" x14ac:dyDescent="0.25"/>
    <row r="29" spans="17:19" ht="15" hidden="1" x14ac:dyDescent="0.25"/>
    <row r="30" spans="17:19" ht="15" hidden="1" x14ac:dyDescent="0.25"/>
    <row r="31" spans="17:19" ht="15" hidden="1" x14ac:dyDescent="0.25"/>
    <row r="32" spans="17:19" ht="15" hidden="1" x14ac:dyDescent="0.25"/>
    <row r="33" ht="15" hidden="1" x14ac:dyDescent="0.25"/>
    <row r="34" ht="15" hidden="1" x14ac:dyDescent="0.25"/>
    <row r="35" ht="15" hidden="1" x14ac:dyDescent="0.25"/>
    <row r="36" ht="15" hidden="1" x14ac:dyDescent="0.25"/>
    <row r="37" ht="15" hidden="1" x14ac:dyDescent="0.25"/>
    <row r="38" ht="15" hidden="1" x14ac:dyDescent="0.25"/>
    <row r="39" ht="15" hidden="1" x14ac:dyDescent="0.25"/>
    <row r="40" ht="15" hidden="1" x14ac:dyDescent="0.25"/>
    <row r="41" ht="15" hidden="1" x14ac:dyDescent="0.25"/>
    <row r="42" ht="15" hidden="1" x14ac:dyDescent="0.25"/>
    <row r="43" ht="15" hidden="1" x14ac:dyDescent="0.25"/>
    <row r="44" ht="15" hidden="1" x14ac:dyDescent="0.25"/>
    <row r="45" ht="15" hidden="1" x14ac:dyDescent="0.25"/>
    <row r="46" ht="15" hidden="1" x14ac:dyDescent="0.25"/>
    <row r="47" ht="15" hidden="1" x14ac:dyDescent="0.25"/>
    <row r="48"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x14ac:dyDescent="0.25"/>
    <row r="57" ht="15" hidden="1" x14ac:dyDescent="0.25"/>
    <row r="58" ht="15" hidden="1" x14ac:dyDescent="0.25"/>
    <row r="59" ht="15" hidden="1" x14ac:dyDescent="0.25"/>
    <row r="60" ht="15" hidden="1" x14ac:dyDescent="0.25"/>
    <row r="61" ht="15" hidden="1" x14ac:dyDescent="0.25"/>
    <row r="62" ht="15" hidden="1" x14ac:dyDescent="0.25"/>
    <row r="63" ht="15" hidden="1" x14ac:dyDescent="0.25"/>
    <row r="64" ht="15" hidden="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row r="821" ht="15" hidden="1" customHeight="1" x14ac:dyDescent="0.25"/>
    <row r="822" ht="15" hidden="1" customHeight="1" x14ac:dyDescent="0.25"/>
    <row r="823" ht="15" hidden="1" customHeight="1" x14ac:dyDescent="0.25"/>
    <row r="824" ht="15" hidden="1" customHeight="1" x14ac:dyDescent="0.25"/>
    <row r="825" ht="15" hidden="1" customHeight="1" x14ac:dyDescent="0.25"/>
    <row r="826" ht="15" hidden="1" customHeight="1" x14ac:dyDescent="0.25"/>
    <row r="827" ht="15" hidden="1" customHeight="1" x14ac:dyDescent="0.25"/>
    <row r="828" ht="15" hidden="1" customHeight="1" x14ac:dyDescent="0.25"/>
  </sheetData>
  <sheetProtection algorithmName="SHA-512" hashValue="663NBgaXL+EWP5McEZhvxzi1iH1Cm5G+qVeTl1ZYRud8SckowAPzIrkX3gZKqdh+jA65JW85/Ot7FBjZLW48AQ==" saltValue="tlzCRXzUaHg0TmlEkAuycA==" spinCount="100000" sheet="1" formatCells="0" formatColumns="0" formatRows="0" insertColumns="0" insertRows="0" insertHyperlinks="0" deleteColumns="0" deleteRows="0" sort="0" autoFilter="0" pivotTables="0"/>
  <mergeCells count="8">
    <mergeCell ref="A2:A5"/>
    <mergeCell ref="B2:V2"/>
    <mergeCell ref="W2:X2"/>
    <mergeCell ref="B3:V3"/>
    <mergeCell ref="W3:X3"/>
    <mergeCell ref="B4:V5"/>
    <mergeCell ref="W4:X4"/>
    <mergeCell ref="W5:X5"/>
  </mergeCells>
  <conditionalFormatting sqref="R22:R1048576 R7:R8 R12">
    <cfRule type="cellIs" dxfId="609" priority="21" operator="between">
      <formula>0.51</formula>
      <formula>0.69</formula>
    </cfRule>
    <cfRule type="cellIs" dxfId="608" priority="22" operator="between">
      <formula>0.51</formula>
      <formula>0.69</formula>
    </cfRule>
    <cfRule type="cellIs" dxfId="607" priority="23" operator="lessThan">
      <formula>0.5</formula>
    </cfRule>
    <cfRule type="cellIs" dxfId="606" priority="24" operator="greaterThan">
      <formula>0.7</formula>
    </cfRule>
    <cfRule type="cellIs" dxfId="605" priority="25" operator="between">
      <formula>0.51</formula>
      <formula>0.69</formula>
    </cfRule>
    <cfRule type="cellIs" dxfId="604" priority="26" operator="lessThan">
      <formula>50</formula>
    </cfRule>
    <cfRule type="cellIs" dxfId="603" priority="27" operator="greaterThan">
      <formula>0.7</formula>
    </cfRule>
    <cfRule type="cellIs" dxfId="602" priority="28" operator="between">
      <formula>0.51</formula>
      <formula>0.69</formula>
    </cfRule>
    <cfRule type="cellIs" dxfId="601" priority="29" operator="lessThan">
      <formula>0.5</formula>
    </cfRule>
    <cfRule type="cellIs" dxfId="600" priority="30" operator="greaterThan">
      <formula>0.7</formula>
    </cfRule>
  </conditionalFormatting>
  <conditionalFormatting sqref="R9:R10">
    <cfRule type="cellIs" dxfId="599" priority="11" operator="between">
      <formula>0.51</formula>
      <formula>0.69</formula>
    </cfRule>
    <cfRule type="cellIs" dxfId="598" priority="12" operator="between">
      <formula>0.51</formula>
      <formula>0.69</formula>
    </cfRule>
    <cfRule type="cellIs" dxfId="597" priority="13" operator="lessThan">
      <formula>0.5</formula>
    </cfRule>
    <cfRule type="cellIs" dxfId="596" priority="14" operator="greaterThan">
      <formula>0.7</formula>
    </cfRule>
    <cfRule type="cellIs" dxfId="595" priority="15" operator="between">
      <formula>0.51</formula>
      <formula>0.69</formula>
    </cfRule>
    <cfRule type="cellIs" dxfId="594" priority="16" operator="lessThan">
      <formula>50</formula>
    </cfRule>
    <cfRule type="cellIs" dxfId="593" priority="17" operator="greaterThan">
      <formula>0.7</formula>
    </cfRule>
    <cfRule type="cellIs" dxfId="592" priority="18" operator="between">
      <formula>0.51</formula>
      <formula>0.69</formula>
    </cfRule>
    <cfRule type="cellIs" dxfId="591" priority="19" operator="lessThan">
      <formula>0.5</formula>
    </cfRule>
    <cfRule type="cellIs" dxfId="590" priority="20" operator="greaterThan">
      <formula>0.7</formula>
    </cfRule>
  </conditionalFormatting>
  <conditionalFormatting sqref="R11">
    <cfRule type="cellIs" dxfId="589" priority="1" operator="between">
      <formula>0.51</formula>
      <formula>0.69</formula>
    </cfRule>
    <cfRule type="cellIs" dxfId="588" priority="2" operator="between">
      <formula>0.51</formula>
      <formula>0.69</formula>
    </cfRule>
    <cfRule type="cellIs" dxfId="587" priority="3" operator="lessThan">
      <formula>0.5</formula>
    </cfRule>
    <cfRule type="cellIs" dxfId="586" priority="4" operator="greaterThan">
      <formula>0.7</formula>
    </cfRule>
    <cfRule type="cellIs" dxfId="585" priority="5" operator="between">
      <formula>0.51</formula>
      <formula>0.69</formula>
    </cfRule>
    <cfRule type="cellIs" dxfId="584" priority="6" operator="lessThan">
      <formula>50</formula>
    </cfRule>
    <cfRule type="cellIs" dxfId="583" priority="7" operator="greaterThan">
      <formula>0.7</formula>
    </cfRule>
    <cfRule type="cellIs" dxfId="582" priority="8" operator="between">
      <formula>0.51</formula>
      <formula>0.69</formula>
    </cfRule>
    <cfRule type="cellIs" dxfId="581" priority="9" operator="lessThan">
      <formula>0.5</formula>
    </cfRule>
    <cfRule type="cellIs" dxfId="580" priority="10" operator="greaterThan">
      <formula>0.7</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482B"/>
  </sheetPr>
  <dimension ref="A1:EB833"/>
  <sheetViews>
    <sheetView showGridLines="0" topLeftCell="D1" workbookViewId="0">
      <selection activeCell="D19" sqref="A19:XFD833"/>
    </sheetView>
  </sheetViews>
  <sheetFormatPr baseColWidth="10" defaultColWidth="0" defaultRowHeight="0" customHeight="1" zeroHeight="1" x14ac:dyDescent="0.25"/>
  <cols>
    <col min="1" max="1" width="11.42578125" style="74" customWidth="1"/>
    <col min="2" max="2" width="45.7109375" style="74" customWidth="1"/>
    <col min="3" max="3" width="17.28515625" style="74" customWidth="1"/>
    <col min="4" max="4" width="14.7109375" style="74" customWidth="1"/>
    <col min="5" max="5" width="41.28515625" style="74" customWidth="1"/>
    <col min="6" max="6" width="21.140625" style="1" hidden="1" customWidth="1"/>
    <col min="7" max="7" width="19.85546875" style="74" hidden="1" customWidth="1"/>
    <col min="8" max="8" width="11.42578125" style="74" hidden="1" customWidth="1"/>
    <col min="9" max="9" width="12.7109375" style="74" hidden="1" customWidth="1"/>
    <col min="10" max="10" width="15.140625" style="74" hidden="1" customWidth="1"/>
    <col min="11" max="11" width="15" style="74" hidden="1" customWidth="1"/>
    <col min="12" max="12" width="18.7109375" style="74" customWidth="1"/>
    <col min="13" max="13" width="17.7109375" style="74" customWidth="1"/>
    <col min="14" max="14" width="15.7109375" style="74" customWidth="1"/>
    <col min="15" max="15" width="11.42578125" style="74" customWidth="1"/>
    <col min="16" max="16" width="15.42578125" style="74" customWidth="1"/>
    <col min="17" max="17" width="15" style="74" customWidth="1"/>
    <col min="18" max="18" width="11.5703125" style="3" bestFit="1" customWidth="1"/>
    <col min="19" max="19" width="11.42578125" style="74" customWidth="1"/>
    <col min="20" max="20" width="16.7109375" style="35" bestFit="1" customWidth="1"/>
    <col min="21" max="21" width="15.28515625" style="74" customWidth="1"/>
    <col min="22" max="22" width="11.42578125" style="74" customWidth="1"/>
    <col min="23" max="23" width="14.5703125" style="35" customWidth="1"/>
    <col min="24" max="24" width="19" style="74" bestFit="1" customWidth="1"/>
    <col min="25" max="129" width="11.5703125" style="73" hidden="1" customWidth="1"/>
    <col min="130" max="132" width="11.5703125" style="74" hidden="1" customWidth="1"/>
    <col min="133" max="16384" width="11.42578125" style="74" hidden="1"/>
  </cols>
  <sheetData>
    <row r="1" spans="1:129" ht="15" x14ac:dyDescent="0.25">
      <c r="A1" s="24"/>
      <c r="B1" s="25"/>
      <c r="C1" s="25"/>
      <c r="D1" s="26"/>
      <c r="E1" s="26"/>
      <c r="F1" s="27"/>
      <c r="G1" s="28"/>
      <c r="H1" s="28"/>
      <c r="I1" s="28"/>
      <c r="J1" s="28"/>
      <c r="K1" s="29"/>
      <c r="L1" s="24"/>
      <c r="M1" s="24"/>
      <c r="N1" s="24"/>
      <c r="O1" s="24"/>
      <c r="P1" s="24"/>
      <c r="Q1" s="24"/>
      <c r="R1" s="24"/>
      <c r="S1" s="24"/>
      <c r="T1" s="36"/>
      <c r="U1" s="24"/>
      <c r="V1" s="24"/>
      <c r="W1" s="36"/>
    </row>
    <row r="2" spans="1:129" ht="15" x14ac:dyDescent="0.25">
      <c r="A2" s="386"/>
      <c r="B2" s="387"/>
      <c r="C2" s="387"/>
      <c r="D2" s="387"/>
      <c r="E2" s="387"/>
      <c r="F2" s="387"/>
      <c r="G2" s="387"/>
      <c r="H2" s="387"/>
      <c r="I2" s="387"/>
      <c r="J2" s="387"/>
      <c r="K2" s="387"/>
      <c r="L2" s="387"/>
      <c r="M2" s="387"/>
      <c r="N2" s="387"/>
      <c r="O2" s="387"/>
      <c r="P2" s="387"/>
      <c r="Q2" s="387"/>
      <c r="R2" s="387"/>
      <c r="S2" s="387"/>
      <c r="T2" s="387"/>
      <c r="U2" s="387"/>
      <c r="V2" s="387"/>
      <c r="W2" s="390" t="s">
        <v>86</v>
      </c>
      <c r="X2" s="390"/>
    </row>
    <row r="3" spans="1:129" ht="15" customHeight="1" x14ac:dyDescent="0.25">
      <c r="A3" s="386"/>
      <c r="B3" s="391"/>
      <c r="C3" s="391"/>
      <c r="D3" s="391"/>
      <c r="E3" s="391"/>
      <c r="F3" s="391"/>
      <c r="G3" s="391"/>
      <c r="H3" s="391"/>
      <c r="I3" s="391"/>
      <c r="J3" s="391"/>
      <c r="K3" s="391"/>
      <c r="L3" s="391"/>
      <c r="M3" s="391"/>
      <c r="N3" s="391"/>
      <c r="O3" s="391"/>
      <c r="P3" s="391"/>
      <c r="Q3" s="391"/>
      <c r="R3" s="391"/>
      <c r="S3" s="391"/>
      <c r="T3" s="391"/>
      <c r="U3" s="391"/>
      <c r="V3" s="391"/>
      <c r="W3" s="390" t="s">
        <v>88</v>
      </c>
      <c r="X3" s="390"/>
    </row>
    <row r="4" spans="1:129" ht="15" customHeight="1" x14ac:dyDescent="0.25">
      <c r="A4" s="386"/>
      <c r="B4" s="391"/>
      <c r="C4" s="391"/>
      <c r="D4" s="391"/>
      <c r="E4" s="391"/>
      <c r="F4" s="391"/>
      <c r="G4" s="391"/>
      <c r="H4" s="391"/>
      <c r="I4" s="391"/>
      <c r="J4" s="391"/>
      <c r="K4" s="391"/>
      <c r="L4" s="391"/>
      <c r="M4" s="391"/>
      <c r="N4" s="391"/>
      <c r="O4" s="391"/>
      <c r="P4" s="391"/>
      <c r="Q4" s="391"/>
      <c r="R4" s="391"/>
      <c r="S4" s="391"/>
      <c r="T4" s="391"/>
      <c r="U4" s="391"/>
      <c r="V4" s="391"/>
      <c r="W4" s="390" t="s">
        <v>90</v>
      </c>
      <c r="X4" s="390"/>
    </row>
    <row r="5" spans="1:129" ht="15" x14ac:dyDescent="0.25">
      <c r="A5" s="386"/>
      <c r="B5" s="391"/>
      <c r="C5" s="391"/>
      <c r="D5" s="391"/>
      <c r="E5" s="391"/>
      <c r="F5" s="391"/>
      <c r="G5" s="391"/>
      <c r="H5" s="391"/>
      <c r="I5" s="391"/>
      <c r="J5" s="391"/>
      <c r="K5" s="391"/>
      <c r="L5" s="391"/>
      <c r="M5" s="391"/>
      <c r="N5" s="391"/>
      <c r="O5" s="391"/>
      <c r="P5" s="391"/>
      <c r="Q5" s="391"/>
      <c r="R5" s="391"/>
      <c r="S5" s="391"/>
      <c r="T5" s="391"/>
      <c r="U5" s="391"/>
      <c r="V5" s="391"/>
      <c r="W5" s="390" t="s">
        <v>91</v>
      </c>
      <c r="X5" s="390"/>
    </row>
    <row r="6" spans="1:129" ht="15" x14ac:dyDescent="0.25">
      <c r="A6" s="24"/>
      <c r="B6" s="24"/>
      <c r="C6" s="24"/>
      <c r="D6" s="24"/>
      <c r="E6" s="24"/>
      <c r="F6" s="24"/>
      <c r="G6" s="24"/>
      <c r="H6" s="24"/>
      <c r="I6" s="24"/>
      <c r="J6" s="24"/>
      <c r="K6" s="24"/>
      <c r="L6" s="24"/>
      <c r="M6" s="24"/>
      <c r="N6" s="24"/>
      <c r="O6" s="24"/>
      <c r="P6" s="24"/>
      <c r="Q6" s="24"/>
      <c r="R6" s="24"/>
      <c r="S6" s="24"/>
      <c r="T6" s="36"/>
      <c r="U6" s="24"/>
      <c r="V6" s="24"/>
      <c r="W6" s="36"/>
    </row>
    <row r="7" spans="1:129" s="34" customFormat="1" ht="63.75" x14ac:dyDescent="0.25">
      <c r="A7" s="41" t="s">
        <v>0</v>
      </c>
      <c r="B7" s="41" t="s">
        <v>1</v>
      </c>
      <c r="C7" s="41" t="s">
        <v>2</v>
      </c>
      <c r="D7" s="41" t="s">
        <v>103</v>
      </c>
      <c r="E7" s="41" t="s">
        <v>30</v>
      </c>
      <c r="F7" s="41" t="s">
        <v>96</v>
      </c>
      <c r="G7" s="41" t="s">
        <v>97</v>
      </c>
      <c r="H7" s="41"/>
      <c r="I7" s="41"/>
      <c r="J7" s="41" t="s">
        <v>98</v>
      </c>
      <c r="K7" s="41" t="s">
        <v>99</v>
      </c>
      <c r="L7" s="41" t="s">
        <v>3</v>
      </c>
      <c r="M7" s="41" t="s">
        <v>4</v>
      </c>
      <c r="N7" s="41" t="s">
        <v>28</v>
      </c>
      <c r="O7" s="41" t="s">
        <v>21</v>
      </c>
      <c r="P7" s="41" t="s">
        <v>65</v>
      </c>
      <c r="Q7" s="41" t="s">
        <v>31</v>
      </c>
      <c r="R7" s="32" t="s">
        <v>62</v>
      </c>
      <c r="S7" s="41" t="s">
        <v>22</v>
      </c>
      <c r="T7" s="37" t="s">
        <v>23</v>
      </c>
      <c r="U7" s="41" t="s">
        <v>24</v>
      </c>
      <c r="V7" s="41" t="s">
        <v>25</v>
      </c>
      <c r="W7" s="37" t="s">
        <v>26</v>
      </c>
      <c r="X7" s="41" t="s">
        <v>27</v>
      </c>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row>
    <row r="8" spans="1:129" s="51" customFormat="1" ht="15" x14ac:dyDescent="0.25">
      <c r="A8" s="362" t="s">
        <v>190</v>
      </c>
      <c r="B8" s="368" t="s">
        <v>17</v>
      </c>
      <c r="C8" s="368" t="s">
        <v>191</v>
      </c>
      <c r="D8" s="372" t="s">
        <v>855</v>
      </c>
      <c r="E8" s="368" t="s">
        <v>144</v>
      </c>
      <c r="F8" s="377">
        <v>50000000</v>
      </c>
      <c r="G8" s="383">
        <v>0</v>
      </c>
      <c r="H8" s="362"/>
      <c r="I8" s="362"/>
      <c r="J8" s="362"/>
      <c r="K8" s="362"/>
      <c r="L8" s="364">
        <f>+F8+G8+H8+J8-K8</f>
        <v>50000000</v>
      </c>
      <c r="M8" s="366">
        <v>60000000</v>
      </c>
      <c r="N8" s="79" t="s">
        <v>1559</v>
      </c>
      <c r="O8" s="44" t="s">
        <v>1558</v>
      </c>
      <c r="P8" s="79" t="s">
        <v>686</v>
      </c>
      <c r="Q8" s="67">
        <v>27000000</v>
      </c>
      <c r="R8" s="46"/>
      <c r="S8" s="38">
        <v>132</v>
      </c>
      <c r="T8" s="124">
        <v>44582</v>
      </c>
      <c r="U8" s="67">
        <f>17000000+10000000</f>
        <v>27000000</v>
      </c>
      <c r="V8" s="38">
        <v>1697</v>
      </c>
      <c r="W8" s="124" t="s">
        <v>1047</v>
      </c>
      <c r="X8" s="67">
        <v>3420000</v>
      </c>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row>
    <row r="9" spans="1:129" s="51" customFormat="1" ht="15" x14ac:dyDescent="0.25">
      <c r="A9" s="375"/>
      <c r="B9" s="389"/>
      <c r="C9" s="389"/>
      <c r="D9" s="392"/>
      <c r="E9" s="389"/>
      <c r="F9" s="378"/>
      <c r="G9" s="384"/>
      <c r="H9" s="375"/>
      <c r="I9" s="375"/>
      <c r="J9" s="375"/>
      <c r="K9" s="375"/>
      <c r="L9" s="376"/>
      <c r="M9" s="374"/>
      <c r="N9" s="79"/>
      <c r="O9" s="309"/>
      <c r="P9" s="79"/>
      <c r="Q9" s="313"/>
      <c r="R9" s="46"/>
      <c r="S9" s="310"/>
      <c r="T9" s="312"/>
      <c r="U9" s="313"/>
      <c r="V9" s="310">
        <v>1702</v>
      </c>
      <c r="W9" s="312" t="s">
        <v>1047</v>
      </c>
      <c r="X9" s="313">
        <v>3420000</v>
      </c>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row>
    <row r="10" spans="1:129" s="51" customFormat="1" ht="15" x14ac:dyDescent="0.25">
      <c r="A10" s="375"/>
      <c r="B10" s="389"/>
      <c r="C10" s="389"/>
      <c r="D10" s="392"/>
      <c r="E10" s="389"/>
      <c r="F10" s="378"/>
      <c r="G10" s="384"/>
      <c r="H10" s="375"/>
      <c r="I10" s="375"/>
      <c r="J10" s="375"/>
      <c r="K10" s="375"/>
      <c r="L10" s="376"/>
      <c r="M10" s="374"/>
      <c r="N10" s="79"/>
      <c r="O10" s="309"/>
      <c r="P10" s="79"/>
      <c r="Q10" s="313"/>
      <c r="R10" s="46"/>
      <c r="S10" s="310"/>
      <c r="T10" s="312"/>
      <c r="U10" s="313"/>
      <c r="V10" s="310">
        <v>2360</v>
      </c>
      <c r="W10" s="312">
        <v>44678</v>
      </c>
      <c r="X10" s="313">
        <v>3094000</v>
      </c>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row>
    <row r="11" spans="1:129" s="51" customFormat="1" ht="15" x14ac:dyDescent="0.25">
      <c r="A11" s="375"/>
      <c r="B11" s="389"/>
      <c r="C11" s="389"/>
      <c r="D11" s="392"/>
      <c r="E11" s="389"/>
      <c r="F11" s="378"/>
      <c r="G11" s="384"/>
      <c r="H11" s="375"/>
      <c r="I11" s="375"/>
      <c r="J11" s="375"/>
      <c r="K11" s="375"/>
      <c r="L11" s="376"/>
      <c r="M11" s="374"/>
      <c r="N11" s="79"/>
      <c r="O11" s="309"/>
      <c r="P11" s="79"/>
      <c r="Q11" s="313"/>
      <c r="R11" s="46"/>
      <c r="S11" s="310"/>
      <c r="T11" s="312"/>
      <c r="U11" s="313"/>
      <c r="V11" s="310">
        <v>2460</v>
      </c>
      <c r="W11" s="312">
        <v>44687</v>
      </c>
      <c r="X11" s="313">
        <v>1392300</v>
      </c>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row>
    <row r="12" spans="1:129" s="51" customFormat="1" ht="15" x14ac:dyDescent="0.25">
      <c r="A12" s="375"/>
      <c r="B12" s="389"/>
      <c r="C12" s="389"/>
      <c r="D12" s="392"/>
      <c r="E12" s="389"/>
      <c r="F12" s="378"/>
      <c r="G12" s="384"/>
      <c r="H12" s="375"/>
      <c r="I12" s="375"/>
      <c r="J12" s="375"/>
      <c r="K12" s="375"/>
      <c r="L12" s="376"/>
      <c r="M12" s="374"/>
      <c r="N12" s="79"/>
      <c r="O12" s="309"/>
      <c r="P12" s="79"/>
      <c r="Q12" s="313"/>
      <c r="R12" s="46"/>
      <c r="S12" s="310"/>
      <c r="T12" s="312"/>
      <c r="U12" s="313"/>
      <c r="V12" s="310">
        <v>2822</v>
      </c>
      <c r="W12" s="312">
        <v>44715</v>
      </c>
      <c r="X12" s="313">
        <v>5408000</v>
      </c>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row>
    <row r="13" spans="1:129" s="51" customFormat="1" ht="15" x14ac:dyDescent="0.25">
      <c r="A13" s="375"/>
      <c r="B13" s="389"/>
      <c r="C13" s="389"/>
      <c r="D13" s="392"/>
      <c r="E13" s="389"/>
      <c r="F13" s="378"/>
      <c r="G13" s="384"/>
      <c r="H13" s="375"/>
      <c r="I13" s="375"/>
      <c r="J13" s="375"/>
      <c r="K13" s="375"/>
      <c r="L13" s="376"/>
      <c r="M13" s="374"/>
      <c r="N13" s="79"/>
      <c r="O13" s="309"/>
      <c r="P13" s="79"/>
      <c r="Q13" s="313"/>
      <c r="R13" s="46"/>
      <c r="S13" s="310"/>
      <c r="T13" s="312"/>
      <c r="U13" s="313"/>
      <c r="V13" s="310"/>
      <c r="W13" s="312"/>
      <c r="X13" s="313"/>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row>
    <row r="14" spans="1:129" s="51" customFormat="1" ht="15" x14ac:dyDescent="0.25">
      <c r="A14" s="375"/>
      <c r="B14" s="389"/>
      <c r="C14" s="389"/>
      <c r="D14" s="392"/>
      <c r="E14" s="389"/>
      <c r="F14" s="378"/>
      <c r="G14" s="384"/>
      <c r="H14" s="375"/>
      <c r="I14" s="375"/>
      <c r="J14" s="375"/>
      <c r="K14" s="375"/>
      <c r="L14" s="376"/>
      <c r="M14" s="374"/>
      <c r="N14" s="79" t="s">
        <v>1454</v>
      </c>
      <c r="O14" s="268" t="s">
        <v>1455</v>
      </c>
      <c r="P14" s="79" t="s">
        <v>1456</v>
      </c>
      <c r="Q14" s="67">
        <v>17199997</v>
      </c>
      <c r="R14" s="46"/>
      <c r="S14" s="277">
        <v>574</v>
      </c>
      <c r="T14" s="124">
        <v>44680</v>
      </c>
      <c r="U14" s="306">
        <v>17199997</v>
      </c>
      <c r="V14" s="310">
        <v>2910</v>
      </c>
      <c r="W14" s="312">
        <v>44733</v>
      </c>
      <c r="X14" s="313">
        <v>8550150</v>
      </c>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row>
    <row r="15" spans="1:129" s="51" customFormat="1" ht="15" x14ac:dyDescent="0.25">
      <c r="A15" s="375"/>
      <c r="B15" s="389"/>
      <c r="C15" s="389"/>
      <c r="D15" s="373"/>
      <c r="E15" s="369"/>
      <c r="F15" s="379"/>
      <c r="G15" s="385"/>
      <c r="H15" s="363"/>
      <c r="I15" s="363"/>
      <c r="J15" s="363"/>
      <c r="K15" s="363"/>
      <c r="L15" s="365"/>
      <c r="M15" s="374"/>
      <c r="N15" s="79"/>
      <c r="O15" s="178"/>
      <c r="P15" s="79"/>
      <c r="Q15" s="67"/>
      <c r="R15" s="46"/>
      <c r="S15" s="307"/>
      <c r="T15" s="305"/>
      <c r="U15" s="67"/>
      <c r="V15" s="38"/>
      <c r="W15" s="124"/>
      <c r="X15" s="67"/>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row>
    <row r="16" spans="1:129" s="51" customFormat="1" ht="42" customHeight="1" x14ac:dyDescent="0.25">
      <c r="A16" s="363"/>
      <c r="B16" s="369"/>
      <c r="C16" s="369"/>
      <c r="D16" s="44" t="s">
        <v>795</v>
      </c>
      <c r="E16" s="8" t="s">
        <v>162</v>
      </c>
      <c r="F16" s="335">
        <v>10000000</v>
      </c>
      <c r="G16" s="65">
        <v>0</v>
      </c>
      <c r="H16" s="44"/>
      <c r="I16" s="45"/>
      <c r="J16" s="44"/>
      <c r="K16" s="44"/>
      <c r="L16" s="66">
        <f>+F16+G16+H16+J16-K16</f>
        <v>10000000</v>
      </c>
      <c r="M16" s="367"/>
      <c r="N16" s="44"/>
      <c r="O16" s="44"/>
      <c r="P16" s="44"/>
      <c r="Q16" s="44"/>
      <c r="R16" s="46"/>
      <c r="S16" s="44"/>
      <c r="T16" s="80"/>
      <c r="U16" s="44"/>
      <c r="V16" s="44"/>
      <c r="W16" s="80"/>
      <c r="X16" s="44"/>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row>
    <row r="17" spans="1:129" s="109" customFormat="1" ht="15.75" thickBot="1" x14ac:dyDescent="0.3">
      <c r="A17" s="93"/>
      <c r="B17" s="93"/>
      <c r="C17" s="93"/>
      <c r="D17" s="93"/>
      <c r="E17" s="106"/>
      <c r="F17" s="102"/>
      <c r="G17" s="102"/>
      <c r="H17" s="93"/>
      <c r="I17" s="94"/>
      <c r="J17" s="93"/>
      <c r="K17" s="93"/>
      <c r="L17" s="103">
        <f>SUM(L8:L16)</f>
        <v>60000000</v>
      </c>
      <c r="M17" s="102"/>
      <c r="N17" s="107"/>
      <c r="O17" s="87"/>
      <c r="P17" s="96"/>
      <c r="Q17" s="105">
        <f>SUM(Q8:Q16)</f>
        <v>44199997</v>
      </c>
      <c r="R17" s="90"/>
      <c r="S17" s="87"/>
      <c r="T17" s="96"/>
      <c r="U17" s="105">
        <f>SUM(U8:U16)</f>
        <v>44199997</v>
      </c>
      <c r="V17" s="87"/>
      <c r="W17" s="96"/>
      <c r="X17" s="105">
        <f>SUM(X8:X16)</f>
        <v>25284450</v>
      </c>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row>
    <row r="18" spans="1:129" s="64" customFormat="1" ht="17.25" thickBot="1" x14ac:dyDescent="0.35">
      <c r="A18" s="52"/>
      <c r="B18" s="52"/>
      <c r="C18" s="42"/>
      <c r="D18" s="42"/>
      <c r="E18" s="42"/>
      <c r="F18" s="53"/>
      <c r="G18" s="42"/>
      <c r="H18" s="42"/>
      <c r="I18" s="43"/>
      <c r="J18" s="54" t="s">
        <v>29</v>
      </c>
      <c r="K18" s="55"/>
      <c r="L18" s="56">
        <f>+L17</f>
        <v>60000000</v>
      </c>
      <c r="M18" s="76"/>
      <c r="N18" s="76"/>
      <c r="O18" s="76"/>
      <c r="P18" s="76"/>
      <c r="Q18" s="75">
        <f>+Q17</f>
        <v>44199997</v>
      </c>
      <c r="R18" s="58">
        <f>(Q18*1)/L18</f>
        <v>0.73666661666666666</v>
      </c>
      <c r="S18" s="59"/>
      <c r="T18" s="60"/>
      <c r="U18" s="61">
        <f>+U17</f>
        <v>44199997</v>
      </c>
      <c r="V18" s="59"/>
      <c r="W18" s="60"/>
      <c r="X18" s="62">
        <f>+X17</f>
        <v>25284450</v>
      </c>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row>
    <row r="19" spans="1:129" ht="15" hidden="1" x14ac:dyDescent="0.25">
      <c r="R19" s="4"/>
    </row>
    <row r="20" spans="1:129" ht="15" hidden="1" x14ac:dyDescent="0.25">
      <c r="Q20" s="73"/>
      <c r="R20" s="6"/>
      <c r="S20" s="73"/>
    </row>
    <row r="21" spans="1:129" ht="15" hidden="1" x14ac:dyDescent="0.25">
      <c r="Q21" s="73"/>
      <c r="R21" s="6"/>
      <c r="S21" s="73"/>
    </row>
    <row r="22" spans="1:129" ht="15" hidden="1" x14ac:dyDescent="0.25">
      <c r="Q22" s="73"/>
      <c r="R22" s="6"/>
      <c r="S22" s="73"/>
    </row>
    <row r="23" spans="1:129" ht="15" hidden="1" x14ac:dyDescent="0.25">
      <c r="Q23" s="73"/>
      <c r="R23" s="6"/>
      <c r="S23" s="73"/>
    </row>
    <row r="24" spans="1:129" ht="15" hidden="1" x14ac:dyDescent="0.25">
      <c r="Q24" s="73"/>
      <c r="R24" s="6"/>
      <c r="S24" s="73"/>
    </row>
    <row r="25" spans="1:129" ht="15" hidden="1" x14ac:dyDescent="0.25">
      <c r="Q25" s="73"/>
      <c r="R25" s="6"/>
      <c r="S25" s="73"/>
    </row>
    <row r="26" spans="1:129" ht="15" hidden="1" x14ac:dyDescent="0.25">
      <c r="Q26" s="73"/>
      <c r="R26" s="6"/>
      <c r="S26" s="73"/>
    </row>
    <row r="27" spans="1:129" ht="15" hidden="1" x14ac:dyDescent="0.25">
      <c r="Q27" s="73"/>
      <c r="R27" s="6"/>
      <c r="S27" s="73"/>
    </row>
    <row r="28" spans="1:129" ht="15" hidden="1" x14ac:dyDescent="0.25">
      <c r="Q28" s="73"/>
      <c r="R28" s="7"/>
      <c r="S28" s="73"/>
    </row>
    <row r="29" spans="1:129" ht="15" hidden="1" x14ac:dyDescent="0.25"/>
    <row r="30" spans="1:129" ht="15" hidden="1" x14ac:dyDescent="0.25"/>
    <row r="31" spans="1:129" ht="15" hidden="1" x14ac:dyDescent="0.25"/>
    <row r="32" spans="1:129" ht="15" hidden="1" x14ac:dyDescent="0.25"/>
    <row r="33" ht="15" hidden="1" x14ac:dyDescent="0.25"/>
    <row r="34" ht="15" hidden="1" x14ac:dyDescent="0.25"/>
    <row r="35" ht="15" hidden="1" x14ac:dyDescent="0.25"/>
    <row r="36" ht="15" hidden="1" x14ac:dyDescent="0.25"/>
    <row r="37" ht="15" hidden="1" x14ac:dyDescent="0.25"/>
    <row r="38" ht="15" hidden="1" x14ac:dyDescent="0.25"/>
    <row r="39" ht="15" hidden="1" x14ac:dyDescent="0.25"/>
    <row r="40" ht="15" hidden="1" x14ac:dyDescent="0.25"/>
    <row r="41" ht="15" hidden="1" x14ac:dyDescent="0.25"/>
    <row r="42" ht="15" hidden="1" x14ac:dyDescent="0.25"/>
    <row r="43" ht="15" hidden="1" x14ac:dyDescent="0.25"/>
    <row r="44" ht="15" hidden="1" x14ac:dyDescent="0.25"/>
    <row r="45" ht="15" hidden="1" x14ac:dyDescent="0.25"/>
    <row r="46" ht="15" hidden="1" x14ac:dyDescent="0.25"/>
    <row r="47" ht="15" hidden="1" x14ac:dyDescent="0.25"/>
    <row r="48"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x14ac:dyDescent="0.25"/>
    <row r="57" ht="15" hidden="1" x14ac:dyDescent="0.25"/>
    <row r="58" ht="15" hidden="1" x14ac:dyDescent="0.25"/>
    <row r="59" ht="15" hidden="1" x14ac:dyDescent="0.25"/>
    <row r="60" ht="15" hidden="1" x14ac:dyDescent="0.25"/>
    <row r="61" ht="15" hidden="1" x14ac:dyDescent="0.25"/>
    <row r="62" ht="15" hidden="1" x14ac:dyDescent="0.25"/>
    <row r="63" ht="15" hidden="1" x14ac:dyDescent="0.25"/>
    <row r="64"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row r="821" ht="15" hidden="1" customHeight="1" x14ac:dyDescent="0.25"/>
    <row r="822" ht="15" hidden="1" customHeight="1" x14ac:dyDescent="0.25"/>
    <row r="823" ht="15" hidden="1" customHeight="1" x14ac:dyDescent="0.25"/>
    <row r="824" ht="15" hidden="1" customHeight="1" x14ac:dyDescent="0.25"/>
    <row r="825" ht="15" hidden="1" customHeight="1" x14ac:dyDescent="0.25"/>
    <row r="826" ht="15" hidden="1" customHeight="1" x14ac:dyDescent="0.25"/>
    <row r="827" ht="15" hidden="1" customHeight="1" x14ac:dyDescent="0.25"/>
    <row r="828" ht="15" hidden="1" customHeight="1" x14ac:dyDescent="0.25"/>
    <row r="829" ht="15" hidden="1" customHeight="1" x14ac:dyDescent="0.25"/>
    <row r="830" ht="15" hidden="1" customHeight="1" x14ac:dyDescent="0.25"/>
    <row r="831" ht="15" hidden="1" customHeight="1" x14ac:dyDescent="0.25"/>
    <row r="832" ht="15" hidden="1" customHeight="1" x14ac:dyDescent="0.25"/>
    <row r="833" ht="15" hidden="1" customHeight="1" x14ac:dyDescent="0.25"/>
  </sheetData>
  <sheetProtection algorithmName="SHA-512" hashValue="iBje42f0MJgDQ3539CTdgzI+wrF0WKVIHiO4/3jFGx3Hvq0P0XoQqqfP9nYYdbQC4JyuL32nbBQKH5q0+F1W2Q==" saltValue="0RxXF1CTnGwYwQD4HWDvOw==" spinCount="100000" sheet="1" formatCells="0" formatColumns="0" formatRows="0" insertColumns="0" insertRows="0" insertHyperlinks="0" deleteColumns="0" deleteRows="0" sort="0" autoFilter="0" pivotTables="0"/>
  <mergeCells count="21">
    <mergeCell ref="W2:X2"/>
    <mergeCell ref="B3:V3"/>
    <mergeCell ref="W3:X3"/>
    <mergeCell ref="B4:V5"/>
    <mergeCell ref="W4:X4"/>
    <mergeCell ref="W5:X5"/>
    <mergeCell ref="A8:A16"/>
    <mergeCell ref="B8:B16"/>
    <mergeCell ref="C8:C16"/>
    <mergeCell ref="M8:M16"/>
    <mergeCell ref="A2:A5"/>
    <mergeCell ref="B2:V2"/>
    <mergeCell ref="D8:D15"/>
    <mergeCell ref="E8:E15"/>
    <mergeCell ref="F8:F15"/>
    <mergeCell ref="G8:G15"/>
    <mergeCell ref="H8:H15"/>
    <mergeCell ref="I8:I15"/>
    <mergeCell ref="J8:J15"/>
    <mergeCell ref="K8:K15"/>
    <mergeCell ref="L8:L15"/>
  </mergeCells>
  <conditionalFormatting sqref="R28:R1048576 R7:R16 R18">
    <cfRule type="cellIs" dxfId="579" priority="11" operator="between">
      <formula>0.51</formula>
      <formula>0.69</formula>
    </cfRule>
    <cfRule type="cellIs" dxfId="578" priority="12" operator="between">
      <formula>0.51</formula>
      <formula>0.69</formula>
    </cfRule>
    <cfRule type="cellIs" dxfId="577" priority="13" operator="lessThan">
      <formula>0.5</formula>
    </cfRule>
    <cfRule type="cellIs" dxfId="576" priority="14" operator="greaterThan">
      <formula>0.7</formula>
    </cfRule>
    <cfRule type="cellIs" dxfId="575" priority="15" operator="between">
      <formula>0.51</formula>
      <formula>0.69</formula>
    </cfRule>
    <cfRule type="cellIs" dxfId="574" priority="16" operator="lessThan">
      <formula>50</formula>
    </cfRule>
    <cfRule type="cellIs" dxfId="573" priority="17" operator="greaterThan">
      <formula>0.7</formula>
    </cfRule>
    <cfRule type="cellIs" dxfId="572" priority="18" operator="between">
      <formula>0.51</formula>
      <formula>0.69</formula>
    </cfRule>
    <cfRule type="cellIs" dxfId="571" priority="19" operator="lessThan">
      <formula>0.5</formula>
    </cfRule>
    <cfRule type="cellIs" dxfId="570" priority="20" operator="greaterThan">
      <formula>0.7</formula>
    </cfRule>
  </conditionalFormatting>
  <conditionalFormatting sqref="R17">
    <cfRule type="cellIs" dxfId="569" priority="1" operator="between">
      <formula>0.51</formula>
      <formula>0.69</formula>
    </cfRule>
    <cfRule type="cellIs" dxfId="568" priority="2" operator="between">
      <formula>0.51</formula>
      <formula>0.69</formula>
    </cfRule>
    <cfRule type="cellIs" dxfId="567" priority="3" operator="lessThan">
      <formula>0.5</formula>
    </cfRule>
    <cfRule type="cellIs" dxfId="566" priority="4" operator="greaterThan">
      <formula>0.7</formula>
    </cfRule>
    <cfRule type="cellIs" dxfId="565" priority="5" operator="between">
      <formula>0.51</formula>
      <formula>0.69</formula>
    </cfRule>
    <cfRule type="cellIs" dxfId="564" priority="6" operator="lessThan">
      <formula>50</formula>
    </cfRule>
    <cfRule type="cellIs" dxfId="563" priority="7" operator="greaterThan">
      <formula>0.7</formula>
    </cfRule>
    <cfRule type="cellIs" dxfId="562" priority="8" operator="between">
      <formula>0.51</formula>
      <formula>0.69</formula>
    </cfRule>
    <cfRule type="cellIs" dxfId="561" priority="9" operator="lessThan">
      <formula>0.5</formula>
    </cfRule>
    <cfRule type="cellIs" dxfId="560" priority="10" operator="greaterThan">
      <formula>0.7</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482B"/>
  </sheetPr>
  <dimension ref="A1:EE128"/>
  <sheetViews>
    <sheetView topLeftCell="A7" zoomScale="70" zoomScaleNormal="70" workbookViewId="0">
      <pane ySplit="1" topLeftCell="A8" activePane="bottomLeft" state="frozen"/>
      <selection activeCell="A7" sqref="A7"/>
      <selection pane="bottomLeft" activeCell="A71" sqref="A71:XFD128"/>
    </sheetView>
  </sheetViews>
  <sheetFormatPr baseColWidth="10" defaultColWidth="0" defaultRowHeight="0" customHeight="1" zeroHeight="1" x14ac:dyDescent="0.25"/>
  <cols>
    <col min="1" max="1" width="14.7109375" style="40" customWidth="1"/>
    <col min="2" max="2" width="45.7109375" style="40" customWidth="1"/>
    <col min="3" max="3" width="17.28515625" style="78" customWidth="1"/>
    <col min="4" max="4" width="14.7109375" style="40" customWidth="1"/>
    <col min="5" max="5" width="46.5703125" style="40" customWidth="1"/>
    <col min="6" max="6" width="21.140625" style="1" customWidth="1"/>
    <col min="7" max="7" width="19.85546875" style="40" customWidth="1"/>
    <col min="8" max="8" width="19" style="40" customWidth="1"/>
    <col min="9" max="9" width="20.85546875" style="40" customWidth="1"/>
    <col min="10" max="10" width="20.42578125" style="218" customWidth="1"/>
    <col min="11" max="12" width="16.140625" style="218" customWidth="1"/>
    <col min="13" max="13" width="15.140625" style="40" customWidth="1"/>
    <col min="14" max="14" width="15" style="40" customWidth="1"/>
    <col min="15" max="15" width="20.7109375" style="40" customWidth="1"/>
    <col min="16" max="16" width="24.140625" style="40" customWidth="1"/>
    <col min="17" max="17" width="15.7109375" style="40" customWidth="1"/>
    <col min="18" max="18" width="13.85546875" style="283" customWidth="1"/>
    <col min="19" max="19" width="15.42578125" style="40" customWidth="1"/>
    <col min="20" max="20" width="23.42578125" style="40" customWidth="1"/>
    <col min="21" max="21" width="11.5703125" style="3" bestFit="1" customWidth="1"/>
    <col min="22" max="22" width="11.42578125" style="40" customWidth="1"/>
    <col min="23" max="23" width="16.7109375" style="35" bestFit="1" customWidth="1"/>
    <col min="24" max="24" width="19.140625" style="40" bestFit="1" customWidth="1"/>
    <col min="25" max="25" width="11.42578125" style="40" customWidth="1"/>
    <col min="26" max="26" width="14.5703125" style="35" customWidth="1"/>
    <col min="27" max="27" width="19" style="40" bestFit="1" customWidth="1"/>
    <col min="28" max="132" width="11.5703125" style="39" hidden="1" customWidth="1"/>
    <col min="133" max="135" width="11.5703125" style="40" hidden="1" customWidth="1"/>
    <col min="136" max="16384" width="11.42578125" style="40" hidden="1"/>
  </cols>
  <sheetData>
    <row r="1" spans="1:132" ht="15" hidden="1" x14ac:dyDescent="0.25">
      <c r="A1" s="24"/>
      <c r="B1" s="25"/>
      <c r="C1" s="26"/>
      <c r="D1" s="26"/>
      <c r="E1" s="26"/>
      <c r="F1" s="27"/>
      <c r="G1" s="28"/>
      <c r="H1" s="28"/>
      <c r="I1" s="28"/>
      <c r="J1" s="28"/>
      <c r="K1" s="28"/>
      <c r="L1" s="28"/>
      <c r="M1" s="28"/>
      <c r="N1" s="29"/>
      <c r="O1" s="24"/>
      <c r="P1" s="24"/>
      <c r="Q1" s="24"/>
      <c r="R1" s="282"/>
      <c r="S1" s="24"/>
      <c r="T1" s="24"/>
      <c r="U1" s="24"/>
      <c r="V1" s="24"/>
      <c r="W1" s="36"/>
      <c r="X1" s="24"/>
      <c r="Y1" s="24"/>
      <c r="Z1" s="36"/>
    </row>
    <row r="2" spans="1:132" ht="15" hidden="1" x14ac:dyDescent="0.25">
      <c r="A2" s="386"/>
      <c r="B2" s="387"/>
      <c r="C2" s="387"/>
      <c r="D2" s="387"/>
      <c r="E2" s="387"/>
      <c r="F2" s="387"/>
      <c r="G2" s="387"/>
      <c r="H2" s="387"/>
      <c r="I2" s="387"/>
      <c r="J2" s="387"/>
      <c r="K2" s="387"/>
      <c r="L2" s="387"/>
      <c r="M2" s="387"/>
      <c r="N2" s="387"/>
      <c r="O2" s="387"/>
      <c r="P2" s="387"/>
      <c r="Q2" s="387"/>
      <c r="R2" s="387"/>
      <c r="S2" s="387"/>
      <c r="T2" s="387"/>
      <c r="U2" s="387"/>
      <c r="V2" s="387"/>
      <c r="W2" s="387"/>
      <c r="X2" s="387"/>
      <c r="Y2" s="387"/>
      <c r="Z2" s="390" t="s">
        <v>86</v>
      </c>
      <c r="AA2" s="390"/>
    </row>
    <row r="3" spans="1:132" ht="15" hidden="1" customHeight="1" x14ac:dyDescent="0.25">
      <c r="A3" s="386"/>
      <c r="B3" s="391"/>
      <c r="C3" s="391"/>
      <c r="D3" s="391"/>
      <c r="E3" s="391"/>
      <c r="F3" s="391"/>
      <c r="G3" s="391"/>
      <c r="H3" s="391"/>
      <c r="I3" s="391"/>
      <c r="J3" s="391"/>
      <c r="K3" s="391"/>
      <c r="L3" s="391"/>
      <c r="M3" s="391"/>
      <c r="N3" s="391"/>
      <c r="O3" s="391"/>
      <c r="P3" s="391"/>
      <c r="Q3" s="391"/>
      <c r="R3" s="391"/>
      <c r="S3" s="391"/>
      <c r="T3" s="391"/>
      <c r="U3" s="391"/>
      <c r="V3" s="391"/>
      <c r="W3" s="391"/>
      <c r="X3" s="391"/>
      <c r="Y3" s="391"/>
      <c r="Z3" s="390" t="s">
        <v>88</v>
      </c>
      <c r="AA3" s="390"/>
    </row>
    <row r="4" spans="1:132" ht="15" hidden="1" customHeight="1" x14ac:dyDescent="0.25">
      <c r="A4" s="386"/>
      <c r="B4" s="391"/>
      <c r="C4" s="391"/>
      <c r="D4" s="391"/>
      <c r="E4" s="391"/>
      <c r="F4" s="391"/>
      <c r="G4" s="391"/>
      <c r="H4" s="391"/>
      <c r="I4" s="391"/>
      <c r="J4" s="391"/>
      <c r="K4" s="391"/>
      <c r="L4" s="391"/>
      <c r="M4" s="391"/>
      <c r="N4" s="391"/>
      <c r="O4" s="391"/>
      <c r="P4" s="391"/>
      <c r="Q4" s="391"/>
      <c r="R4" s="391"/>
      <c r="S4" s="391"/>
      <c r="T4" s="391"/>
      <c r="U4" s="391"/>
      <c r="V4" s="391"/>
      <c r="W4" s="391"/>
      <c r="X4" s="391"/>
      <c r="Y4" s="391"/>
      <c r="Z4" s="390" t="s">
        <v>90</v>
      </c>
      <c r="AA4" s="390"/>
    </row>
    <row r="5" spans="1:132" ht="15" hidden="1" x14ac:dyDescent="0.25">
      <c r="A5" s="386"/>
      <c r="B5" s="391"/>
      <c r="C5" s="391"/>
      <c r="D5" s="391"/>
      <c r="E5" s="391"/>
      <c r="F5" s="391"/>
      <c r="G5" s="391"/>
      <c r="H5" s="391"/>
      <c r="I5" s="391"/>
      <c r="J5" s="391"/>
      <c r="K5" s="391"/>
      <c r="L5" s="391"/>
      <c r="M5" s="391"/>
      <c r="N5" s="391"/>
      <c r="O5" s="391"/>
      <c r="P5" s="391"/>
      <c r="Q5" s="391"/>
      <c r="R5" s="391"/>
      <c r="S5" s="391"/>
      <c r="T5" s="391"/>
      <c r="U5" s="391"/>
      <c r="V5" s="391"/>
      <c r="W5" s="391"/>
      <c r="X5" s="391"/>
      <c r="Y5" s="391"/>
      <c r="Z5" s="390" t="s">
        <v>91</v>
      </c>
      <c r="AA5" s="390"/>
    </row>
    <row r="6" spans="1:132" ht="15" hidden="1" x14ac:dyDescent="0.25">
      <c r="A6" s="24"/>
      <c r="B6" s="24"/>
      <c r="C6" s="77"/>
      <c r="D6" s="24"/>
      <c r="E6" s="24"/>
      <c r="F6" s="24"/>
      <c r="G6" s="24"/>
      <c r="H6" s="24"/>
      <c r="I6" s="24"/>
      <c r="J6" s="24"/>
      <c r="K6" s="24"/>
      <c r="L6" s="24"/>
      <c r="M6" s="24"/>
      <c r="N6" s="24"/>
      <c r="O6" s="24"/>
      <c r="P6" s="24"/>
      <c r="Q6" s="24"/>
      <c r="R6" s="282"/>
      <c r="S6" s="24"/>
      <c r="T6" s="24"/>
      <c r="U6" s="24"/>
      <c r="V6" s="24"/>
      <c r="W6" s="36"/>
      <c r="X6" s="24"/>
      <c r="Y6" s="24"/>
      <c r="Z6" s="36"/>
    </row>
    <row r="7" spans="1:132" s="34" customFormat="1" ht="63.75" x14ac:dyDescent="0.25">
      <c r="A7" s="41" t="s">
        <v>0</v>
      </c>
      <c r="B7" s="41" t="s">
        <v>1</v>
      </c>
      <c r="C7" s="41" t="s">
        <v>2</v>
      </c>
      <c r="D7" s="41" t="s">
        <v>103</v>
      </c>
      <c r="E7" s="41" t="s">
        <v>30</v>
      </c>
      <c r="F7" s="41" t="s">
        <v>96</v>
      </c>
      <c r="G7" s="41" t="s">
        <v>97</v>
      </c>
      <c r="H7" s="41" t="s">
        <v>882</v>
      </c>
      <c r="I7" s="41" t="s">
        <v>1151</v>
      </c>
      <c r="J7" s="41" t="s">
        <v>1152</v>
      </c>
      <c r="K7" s="41" t="s">
        <v>1153</v>
      </c>
      <c r="L7" s="41" t="s">
        <v>1154</v>
      </c>
      <c r="M7" s="41" t="s">
        <v>98</v>
      </c>
      <c r="N7" s="41" t="s">
        <v>99</v>
      </c>
      <c r="O7" s="41" t="s">
        <v>3</v>
      </c>
      <c r="P7" s="41" t="s">
        <v>4</v>
      </c>
      <c r="Q7" s="41" t="s">
        <v>28</v>
      </c>
      <c r="R7" s="41" t="s">
        <v>21</v>
      </c>
      <c r="S7" s="41" t="s">
        <v>65</v>
      </c>
      <c r="T7" s="41" t="s">
        <v>31</v>
      </c>
      <c r="U7" s="32" t="s">
        <v>62</v>
      </c>
      <c r="V7" s="41" t="s">
        <v>22</v>
      </c>
      <c r="W7" s="37" t="s">
        <v>23</v>
      </c>
      <c r="X7" s="41" t="s">
        <v>24</v>
      </c>
      <c r="Y7" s="41" t="s">
        <v>25</v>
      </c>
      <c r="Z7" s="37" t="s">
        <v>26</v>
      </c>
      <c r="AA7" s="41" t="s">
        <v>27</v>
      </c>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row>
    <row r="8" spans="1:132" s="51" customFormat="1" ht="76.5" customHeight="1" x14ac:dyDescent="0.25">
      <c r="A8" s="362" t="s">
        <v>104</v>
      </c>
      <c r="B8" s="370" t="s">
        <v>105</v>
      </c>
      <c r="C8" s="368" t="s">
        <v>72</v>
      </c>
      <c r="D8" s="372" t="s">
        <v>817</v>
      </c>
      <c r="E8" s="380" t="s">
        <v>106</v>
      </c>
      <c r="F8" s="377">
        <v>75329530</v>
      </c>
      <c r="G8" s="383">
        <v>0</v>
      </c>
      <c r="H8" s="362"/>
      <c r="I8" s="362"/>
      <c r="J8" s="362"/>
      <c r="K8" s="362"/>
      <c r="L8" s="362"/>
      <c r="M8" s="362"/>
      <c r="N8" s="362"/>
      <c r="O8" s="364">
        <f>+F8+G8+H8+I8+J8+K8+L8+M8-N8</f>
        <v>75329530</v>
      </c>
      <c r="P8" s="366">
        <v>75329530</v>
      </c>
      <c r="Q8" s="79" t="s">
        <v>255</v>
      </c>
      <c r="R8" s="166" t="s">
        <v>895</v>
      </c>
      <c r="S8" s="80">
        <v>44614</v>
      </c>
      <c r="T8" s="67">
        <v>0</v>
      </c>
      <c r="U8" s="46"/>
      <c r="V8" s="44"/>
      <c r="W8" s="80"/>
      <c r="X8" s="44"/>
      <c r="Y8" s="44"/>
      <c r="Z8" s="80"/>
      <c r="AA8" s="44"/>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row>
    <row r="9" spans="1:132" s="51" customFormat="1" ht="76.5" customHeight="1" x14ac:dyDescent="0.25">
      <c r="A9" s="375"/>
      <c r="B9" s="388"/>
      <c r="C9" s="389"/>
      <c r="D9" s="392"/>
      <c r="E9" s="381"/>
      <c r="F9" s="378"/>
      <c r="G9" s="384"/>
      <c r="H9" s="375"/>
      <c r="I9" s="375"/>
      <c r="J9" s="375"/>
      <c r="K9" s="375"/>
      <c r="L9" s="375"/>
      <c r="M9" s="375"/>
      <c r="N9" s="375"/>
      <c r="O9" s="376"/>
      <c r="P9" s="374"/>
      <c r="Q9" s="79" t="s">
        <v>256</v>
      </c>
      <c r="R9" s="166" t="s">
        <v>896</v>
      </c>
      <c r="S9" s="80">
        <v>44614</v>
      </c>
      <c r="T9" s="67">
        <v>0</v>
      </c>
      <c r="U9" s="46"/>
      <c r="V9" s="44"/>
      <c r="W9" s="80"/>
      <c r="X9" s="44"/>
      <c r="Y9" s="44"/>
      <c r="Z9" s="80"/>
      <c r="AA9" s="44"/>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row>
    <row r="10" spans="1:132" s="51" customFormat="1" ht="76.5" customHeight="1" x14ac:dyDescent="0.25">
      <c r="A10" s="375"/>
      <c r="B10" s="388"/>
      <c r="C10" s="389"/>
      <c r="D10" s="375"/>
      <c r="E10" s="381"/>
      <c r="F10" s="378"/>
      <c r="G10" s="384"/>
      <c r="H10" s="375"/>
      <c r="I10" s="375"/>
      <c r="J10" s="375"/>
      <c r="K10" s="375"/>
      <c r="L10" s="375"/>
      <c r="M10" s="375"/>
      <c r="N10" s="375"/>
      <c r="O10" s="376"/>
      <c r="P10" s="374"/>
      <c r="Q10" s="161" t="s">
        <v>897</v>
      </c>
      <c r="R10" s="163" t="s">
        <v>898</v>
      </c>
      <c r="S10" s="80">
        <v>44616</v>
      </c>
      <c r="T10" s="162">
        <v>9978000</v>
      </c>
      <c r="U10" s="46"/>
      <c r="V10" s="277">
        <v>406</v>
      </c>
      <c r="W10" s="124" t="s">
        <v>1017</v>
      </c>
      <c r="X10" s="67">
        <v>9978000</v>
      </c>
      <c r="Y10" s="268">
        <v>2504</v>
      </c>
      <c r="Z10" s="80">
        <v>44692</v>
      </c>
      <c r="AA10" s="306">
        <v>9978000</v>
      </c>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row>
    <row r="11" spans="1:132" s="51" customFormat="1" ht="76.5" customHeight="1" x14ac:dyDescent="0.25">
      <c r="A11" s="363"/>
      <c r="B11" s="371"/>
      <c r="C11" s="369"/>
      <c r="D11" s="363"/>
      <c r="E11" s="382"/>
      <c r="F11" s="379"/>
      <c r="G11" s="385"/>
      <c r="H11" s="363"/>
      <c r="I11" s="363"/>
      <c r="J11" s="363"/>
      <c r="K11" s="363"/>
      <c r="L11" s="363"/>
      <c r="M11" s="363"/>
      <c r="N11" s="363"/>
      <c r="O11" s="365"/>
      <c r="P11" s="367"/>
      <c r="Q11" s="161" t="s">
        <v>1313</v>
      </c>
      <c r="R11" s="163" t="s">
        <v>1314</v>
      </c>
      <c r="S11" s="80">
        <v>44699</v>
      </c>
      <c r="T11" s="162">
        <v>57466500</v>
      </c>
      <c r="U11" s="46"/>
      <c r="V11" s="38">
        <v>664</v>
      </c>
      <c r="W11" s="124">
        <v>44707</v>
      </c>
      <c r="X11" s="162">
        <v>57466500</v>
      </c>
      <c r="Y11" s="44"/>
      <c r="Z11" s="80"/>
      <c r="AA11" s="44"/>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row>
    <row r="12" spans="1:132" s="109" customFormat="1" ht="15" x14ac:dyDescent="0.25">
      <c r="A12" s="93"/>
      <c r="B12" s="93"/>
      <c r="C12" s="93"/>
      <c r="D12" s="93"/>
      <c r="E12" s="106"/>
      <c r="F12" s="102"/>
      <c r="G12" s="102"/>
      <c r="H12" s="93"/>
      <c r="I12" s="94"/>
      <c r="J12" s="94"/>
      <c r="K12" s="94"/>
      <c r="L12" s="94"/>
      <c r="M12" s="93"/>
      <c r="N12" s="93"/>
      <c r="O12" s="103">
        <f>SUM(O8)</f>
        <v>75329530</v>
      </c>
      <c r="P12" s="102"/>
      <c r="Q12" s="107"/>
      <c r="R12" s="87"/>
      <c r="S12" s="96"/>
      <c r="T12" s="105">
        <f>SUM(T8:T11)</f>
        <v>67444500</v>
      </c>
      <c r="U12" s="90"/>
      <c r="V12" s="87"/>
      <c r="W12" s="96"/>
      <c r="X12" s="105">
        <f>SUM(X8:X11)</f>
        <v>67444500</v>
      </c>
      <c r="Y12" s="87"/>
      <c r="Z12" s="96"/>
      <c r="AA12" s="105">
        <f>SUM(AA8:AA11)</f>
        <v>9978000</v>
      </c>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row>
    <row r="13" spans="1:132" s="51" customFormat="1" ht="51" customHeight="1" x14ac:dyDescent="0.25">
      <c r="A13" s="362" t="s">
        <v>107</v>
      </c>
      <c r="B13" s="370" t="s">
        <v>108</v>
      </c>
      <c r="C13" s="368" t="s">
        <v>72</v>
      </c>
      <c r="D13" s="372" t="s">
        <v>817</v>
      </c>
      <c r="E13" s="368" t="s">
        <v>106</v>
      </c>
      <c r="F13" s="377">
        <v>63409600</v>
      </c>
      <c r="G13" s="67">
        <v>0</v>
      </c>
      <c r="H13" s="268"/>
      <c r="I13" s="362"/>
      <c r="J13" s="362"/>
      <c r="K13" s="362"/>
      <c r="L13" s="362"/>
      <c r="M13" s="362"/>
      <c r="N13" s="362"/>
      <c r="O13" s="364">
        <f>+F13+G13+H13+I13+J13+K13+L13+M13-N13</f>
        <v>63409600</v>
      </c>
      <c r="P13" s="366">
        <v>63409600</v>
      </c>
      <c r="Q13" s="79" t="s">
        <v>257</v>
      </c>
      <c r="R13" s="268">
        <v>212</v>
      </c>
      <c r="S13" s="80">
        <v>44609</v>
      </c>
      <c r="T13" s="67">
        <v>7053299</v>
      </c>
      <c r="U13" s="46"/>
      <c r="V13" s="301">
        <v>372</v>
      </c>
      <c r="W13" s="304" t="s">
        <v>1018</v>
      </c>
      <c r="X13" s="300">
        <v>7053299</v>
      </c>
      <c r="Y13" s="301">
        <v>1690</v>
      </c>
      <c r="Z13" s="304" t="s">
        <v>1068</v>
      </c>
      <c r="AA13" s="182">
        <v>7053299</v>
      </c>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row>
    <row r="14" spans="1:132" s="51" customFormat="1" ht="51" customHeight="1" x14ac:dyDescent="0.25">
      <c r="A14" s="363"/>
      <c r="B14" s="371"/>
      <c r="C14" s="369"/>
      <c r="D14" s="373"/>
      <c r="E14" s="369"/>
      <c r="F14" s="379"/>
      <c r="G14" s="67"/>
      <c r="H14" s="44"/>
      <c r="I14" s="363"/>
      <c r="J14" s="363"/>
      <c r="K14" s="363"/>
      <c r="L14" s="363"/>
      <c r="M14" s="363"/>
      <c r="N14" s="363"/>
      <c r="O14" s="365"/>
      <c r="P14" s="367"/>
      <c r="Q14" s="79" t="s">
        <v>1315</v>
      </c>
      <c r="R14" s="268" t="s">
        <v>1316</v>
      </c>
      <c r="S14" s="80">
        <v>44671</v>
      </c>
      <c r="T14" s="162">
        <v>17892600</v>
      </c>
      <c r="U14" s="46"/>
      <c r="V14" s="172">
        <v>579</v>
      </c>
      <c r="W14" s="174">
        <v>44683</v>
      </c>
      <c r="X14" s="162">
        <v>17892600</v>
      </c>
      <c r="Y14" s="175">
        <v>2907</v>
      </c>
      <c r="Z14" s="181">
        <v>44728</v>
      </c>
      <c r="AA14" s="182">
        <v>17890000</v>
      </c>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row>
    <row r="15" spans="1:132" s="114" customFormat="1" ht="15" x14ac:dyDescent="0.25">
      <c r="A15" s="98"/>
      <c r="B15" s="110"/>
      <c r="C15" s="98"/>
      <c r="D15" s="99"/>
      <c r="E15" s="111"/>
      <c r="F15" s="112"/>
      <c r="G15" s="112"/>
      <c r="H15" s="98"/>
      <c r="I15" s="100"/>
      <c r="J15" s="100"/>
      <c r="K15" s="100"/>
      <c r="L15" s="100"/>
      <c r="M15" s="98"/>
      <c r="N15" s="98"/>
      <c r="O15" s="104">
        <f>SUM(O13)</f>
        <v>63409600</v>
      </c>
      <c r="P15" s="101"/>
      <c r="Q15" s="107"/>
      <c r="R15" s="87"/>
      <c r="S15" s="96"/>
      <c r="T15" s="105">
        <f>SUM(T13:T14)</f>
        <v>24945899</v>
      </c>
      <c r="U15" s="90"/>
      <c r="V15" s="87"/>
      <c r="W15" s="96"/>
      <c r="X15" s="105">
        <f>SUM(X13:X14)</f>
        <v>24945899</v>
      </c>
      <c r="Y15" s="87"/>
      <c r="Z15" s="96"/>
      <c r="AA15" s="105">
        <f>SUM(AA13:AA14)</f>
        <v>24943299</v>
      </c>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row>
    <row r="16" spans="1:132" s="51" customFormat="1" ht="46.5" customHeight="1" x14ac:dyDescent="0.25">
      <c r="A16" s="362" t="s">
        <v>109</v>
      </c>
      <c r="B16" s="370" t="s">
        <v>110</v>
      </c>
      <c r="C16" s="368" t="s">
        <v>72</v>
      </c>
      <c r="D16" s="372" t="s">
        <v>1157</v>
      </c>
      <c r="E16" s="380" t="s">
        <v>111</v>
      </c>
      <c r="F16" s="377">
        <v>898535095</v>
      </c>
      <c r="G16" s="383">
        <v>0</v>
      </c>
      <c r="H16" s="362"/>
      <c r="I16" s="377">
        <v>172793567</v>
      </c>
      <c r="J16" s="377">
        <v>19231588</v>
      </c>
      <c r="K16" s="383"/>
      <c r="L16" s="377">
        <v>95635138</v>
      </c>
      <c r="M16" s="362"/>
      <c r="N16" s="362"/>
      <c r="O16" s="364">
        <f>+F16+G16+I16+H16+J16+K16+L16+M16-N16</f>
        <v>1186195388</v>
      </c>
      <c r="P16" s="366">
        <v>1186195388</v>
      </c>
      <c r="Q16" s="79" t="s">
        <v>258</v>
      </c>
      <c r="R16" s="268" t="s">
        <v>262</v>
      </c>
      <c r="S16" s="80">
        <v>44606</v>
      </c>
      <c r="T16" s="67">
        <v>40500000</v>
      </c>
      <c r="U16" s="46"/>
      <c r="V16" s="38">
        <v>349</v>
      </c>
      <c r="W16" s="124">
        <v>44610</v>
      </c>
      <c r="X16" s="67">
        <v>40500000</v>
      </c>
      <c r="Y16" s="44">
        <v>2187</v>
      </c>
      <c r="Z16" s="80">
        <v>44669</v>
      </c>
      <c r="AA16" s="67">
        <v>31800000</v>
      </c>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row>
    <row r="17" spans="1:132" s="51" customFormat="1" ht="46.5" customHeight="1" x14ac:dyDescent="0.25">
      <c r="A17" s="375"/>
      <c r="B17" s="388"/>
      <c r="C17" s="389"/>
      <c r="D17" s="375"/>
      <c r="E17" s="381"/>
      <c r="F17" s="378"/>
      <c r="G17" s="384"/>
      <c r="H17" s="375"/>
      <c r="I17" s="378"/>
      <c r="J17" s="378"/>
      <c r="K17" s="384"/>
      <c r="L17" s="378"/>
      <c r="M17" s="375"/>
      <c r="N17" s="375"/>
      <c r="O17" s="376"/>
      <c r="P17" s="374"/>
      <c r="Q17" s="79" t="s">
        <v>259</v>
      </c>
      <c r="R17" s="268" t="s">
        <v>263</v>
      </c>
      <c r="S17" s="80">
        <v>44610</v>
      </c>
      <c r="T17" s="67">
        <v>11900000</v>
      </c>
      <c r="U17" s="46"/>
      <c r="V17" s="38">
        <v>365</v>
      </c>
      <c r="W17" s="124">
        <v>44615</v>
      </c>
      <c r="X17" s="67">
        <v>11900000</v>
      </c>
      <c r="Y17" s="44">
        <v>2552</v>
      </c>
      <c r="Z17" s="80">
        <v>44697</v>
      </c>
      <c r="AA17" s="67">
        <v>11900000</v>
      </c>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row>
    <row r="18" spans="1:132" s="51" customFormat="1" ht="46.5" customHeight="1" x14ac:dyDescent="0.25">
      <c r="A18" s="375"/>
      <c r="B18" s="388"/>
      <c r="C18" s="389"/>
      <c r="D18" s="375"/>
      <c r="E18" s="381"/>
      <c r="F18" s="378"/>
      <c r="G18" s="384"/>
      <c r="H18" s="375"/>
      <c r="I18" s="378"/>
      <c r="J18" s="378"/>
      <c r="K18" s="384"/>
      <c r="L18" s="378"/>
      <c r="M18" s="375"/>
      <c r="N18" s="375"/>
      <c r="O18" s="376"/>
      <c r="P18" s="374"/>
      <c r="Q18" s="79" t="s">
        <v>260</v>
      </c>
      <c r="R18" s="166" t="s">
        <v>896</v>
      </c>
      <c r="S18" s="80">
        <v>44614</v>
      </c>
      <c r="T18" s="67">
        <v>0</v>
      </c>
      <c r="U18" s="46"/>
      <c r="V18" s="44"/>
      <c r="W18" s="80"/>
      <c r="X18" s="44"/>
      <c r="Y18" s="44"/>
      <c r="Z18" s="80"/>
      <c r="AA18" s="44"/>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row>
    <row r="19" spans="1:132" s="51" customFormat="1" ht="46.5" customHeight="1" x14ac:dyDescent="0.25">
      <c r="A19" s="375"/>
      <c r="B19" s="388"/>
      <c r="C19" s="389"/>
      <c r="D19" s="375"/>
      <c r="E19" s="381"/>
      <c r="F19" s="378"/>
      <c r="G19" s="384"/>
      <c r="H19" s="375"/>
      <c r="I19" s="378"/>
      <c r="J19" s="378"/>
      <c r="K19" s="384"/>
      <c r="L19" s="378"/>
      <c r="M19" s="375"/>
      <c r="N19" s="375"/>
      <c r="O19" s="376"/>
      <c r="P19" s="374"/>
      <c r="Q19" s="79" t="s">
        <v>261</v>
      </c>
      <c r="R19" s="166" t="s">
        <v>896</v>
      </c>
      <c r="S19" s="80">
        <v>44614</v>
      </c>
      <c r="T19" s="67">
        <v>0</v>
      </c>
      <c r="U19" s="46"/>
      <c r="V19" s="44"/>
      <c r="W19" s="80"/>
      <c r="X19" s="44"/>
      <c r="Y19" s="44"/>
      <c r="Z19" s="80"/>
      <c r="AA19" s="44"/>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row>
    <row r="20" spans="1:132" s="51" customFormat="1" ht="46.5" customHeight="1" x14ac:dyDescent="0.25">
      <c r="A20" s="375"/>
      <c r="B20" s="388"/>
      <c r="C20" s="389"/>
      <c r="D20" s="375"/>
      <c r="E20" s="381"/>
      <c r="F20" s="378"/>
      <c r="G20" s="384"/>
      <c r="H20" s="375"/>
      <c r="I20" s="378"/>
      <c r="J20" s="378"/>
      <c r="K20" s="384"/>
      <c r="L20" s="378"/>
      <c r="M20" s="375"/>
      <c r="N20" s="375"/>
      <c r="O20" s="376"/>
      <c r="P20" s="374"/>
      <c r="Q20" s="164" t="s">
        <v>899</v>
      </c>
      <c r="R20" s="163" t="s">
        <v>900</v>
      </c>
      <c r="S20" s="80">
        <v>44658</v>
      </c>
      <c r="T20" s="162">
        <v>24228400</v>
      </c>
      <c r="U20" s="46"/>
      <c r="V20" s="268">
        <v>524</v>
      </c>
      <c r="W20" s="80">
        <v>44672</v>
      </c>
      <c r="X20" s="162">
        <v>24228400</v>
      </c>
      <c r="Y20" s="268">
        <v>3022</v>
      </c>
      <c r="Z20" s="80">
        <v>44735</v>
      </c>
      <c r="AA20" s="162">
        <v>24228400</v>
      </c>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row>
    <row r="21" spans="1:132" s="51" customFormat="1" ht="46.5" customHeight="1" x14ac:dyDescent="0.25">
      <c r="A21" s="363"/>
      <c r="B21" s="371"/>
      <c r="C21" s="369"/>
      <c r="D21" s="363"/>
      <c r="E21" s="382"/>
      <c r="F21" s="379"/>
      <c r="G21" s="385"/>
      <c r="H21" s="363"/>
      <c r="I21" s="379"/>
      <c r="J21" s="379"/>
      <c r="K21" s="385"/>
      <c r="L21" s="379"/>
      <c r="M21" s="363"/>
      <c r="N21" s="363"/>
      <c r="O21" s="365"/>
      <c r="P21" s="367"/>
      <c r="Q21" s="280" t="s">
        <v>1317</v>
      </c>
      <c r="R21" s="163" t="s">
        <v>1318</v>
      </c>
      <c r="S21" s="80">
        <v>44740</v>
      </c>
      <c r="T21" s="162">
        <v>14199840</v>
      </c>
      <c r="U21" s="46"/>
      <c r="V21" s="44"/>
      <c r="W21" s="80"/>
      <c r="X21" s="44"/>
      <c r="Y21" s="44"/>
      <c r="Z21" s="80"/>
      <c r="AA21" s="44"/>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row>
    <row r="22" spans="1:132" s="114" customFormat="1" ht="15" x14ac:dyDescent="0.25">
      <c r="A22" s="91"/>
      <c r="B22" s="91"/>
      <c r="C22" s="91"/>
      <c r="D22" s="93"/>
      <c r="E22" s="106"/>
      <c r="F22" s="102"/>
      <c r="G22" s="102"/>
      <c r="H22" s="93"/>
      <c r="I22" s="94"/>
      <c r="J22" s="94"/>
      <c r="K22" s="94"/>
      <c r="L22" s="94"/>
      <c r="M22" s="93"/>
      <c r="N22" s="93"/>
      <c r="O22" s="103">
        <f>SUM(O16)</f>
        <v>1186195388</v>
      </c>
      <c r="P22" s="95"/>
      <c r="Q22" s="107"/>
      <c r="R22" s="87"/>
      <c r="S22" s="96"/>
      <c r="T22" s="105">
        <f>SUM(T16:T21)</f>
        <v>90828240</v>
      </c>
      <c r="U22" s="90"/>
      <c r="V22" s="87"/>
      <c r="W22" s="96"/>
      <c r="X22" s="89">
        <f>SUM(X16:X21)</f>
        <v>76628400</v>
      </c>
      <c r="Y22" s="87"/>
      <c r="Z22" s="96"/>
      <c r="AA22" s="105">
        <f>SUM(AA16:AA21)</f>
        <v>67928400</v>
      </c>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113"/>
      <c r="CX22" s="113"/>
      <c r="CY22" s="113"/>
      <c r="CZ22" s="113"/>
      <c r="DA22" s="113"/>
      <c r="DB22" s="113"/>
      <c r="DC22" s="113"/>
      <c r="DD22" s="113"/>
      <c r="DE22" s="113"/>
      <c r="DF22" s="113"/>
      <c r="DG22" s="113"/>
      <c r="DH22" s="113"/>
      <c r="DI22" s="113"/>
      <c r="DJ22" s="113"/>
      <c r="DK22" s="113"/>
      <c r="DL22" s="113"/>
      <c r="DM22" s="113"/>
      <c r="DN22" s="113"/>
      <c r="DO22" s="113"/>
      <c r="DP22" s="113"/>
      <c r="DQ22" s="113"/>
      <c r="DR22" s="113"/>
      <c r="DS22" s="113"/>
      <c r="DT22" s="113"/>
      <c r="DU22" s="113"/>
      <c r="DV22" s="113"/>
      <c r="DW22" s="113"/>
      <c r="DX22" s="113"/>
      <c r="DY22" s="113"/>
      <c r="DZ22" s="113"/>
      <c r="EA22" s="113"/>
      <c r="EB22" s="113"/>
    </row>
    <row r="23" spans="1:132" s="150" customFormat="1" ht="67.5" x14ac:dyDescent="0.25">
      <c r="A23" s="155" t="s">
        <v>958</v>
      </c>
      <c r="B23" s="160" t="s">
        <v>893</v>
      </c>
      <c r="C23" s="160" t="s">
        <v>72</v>
      </c>
      <c r="D23" s="141" t="s">
        <v>894</v>
      </c>
      <c r="E23" s="152" t="s">
        <v>246</v>
      </c>
      <c r="F23" s="142">
        <v>0</v>
      </c>
      <c r="G23" s="142">
        <v>0</v>
      </c>
      <c r="H23" s="334">
        <v>611644116</v>
      </c>
      <c r="I23" s="143"/>
      <c r="J23" s="143"/>
      <c r="K23" s="143"/>
      <c r="L23" s="143"/>
      <c r="M23" s="141"/>
      <c r="N23" s="141"/>
      <c r="O23" s="159">
        <f>+F23+G23+H23+I23+J23+K23+L23+M23-N23</f>
        <v>611644116</v>
      </c>
      <c r="P23" s="156">
        <f>+O24</f>
        <v>611644116</v>
      </c>
      <c r="Q23" s="281" t="s">
        <v>1319</v>
      </c>
      <c r="R23" s="163" t="s">
        <v>1320</v>
      </c>
      <c r="S23" s="158">
        <v>44685</v>
      </c>
      <c r="T23" s="314">
        <v>610882978</v>
      </c>
      <c r="U23" s="147"/>
      <c r="V23" s="155">
        <v>597</v>
      </c>
      <c r="W23" s="158">
        <v>44691</v>
      </c>
      <c r="X23" s="314">
        <v>610882978</v>
      </c>
      <c r="Y23" s="155"/>
      <c r="Z23" s="158"/>
      <c r="AA23" s="156"/>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c r="CE23" s="149"/>
      <c r="CF23" s="149"/>
      <c r="CG23" s="149"/>
      <c r="CH23" s="149"/>
      <c r="CI23" s="149"/>
      <c r="CJ23" s="149"/>
      <c r="CK23" s="149"/>
      <c r="CL23" s="149"/>
      <c r="CM23" s="149"/>
      <c r="CN23" s="149"/>
      <c r="CO23" s="149"/>
      <c r="CP23" s="149"/>
      <c r="CQ23" s="149"/>
      <c r="CR23" s="149"/>
      <c r="CS23" s="149"/>
      <c r="CT23" s="149"/>
      <c r="CU23" s="149"/>
      <c r="CV23" s="149"/>
      <c r="CW23" s="149"/>
      <c r="CX23" s="149"/>
      <c r="CY23" s="149"/>
      <c r="CZ23" s="149"/>
      <c r="DA23" s="149"/>
      <c r="DB23" s="149"/>
      <c r="DC23" s="149"/>
      <c r="DD23" s="149"/>
      <c r="DE23" s="149"/>
      <c r="DF23" s="149"/>
      <c r="DG23" s="149"/>
      <c r="DH23" s="149"/>
      <c r="DI23" s="149"/>
      <c r="DJ23" s="149"/>
      <c r="DK23" s="149"/>
      <c r="DL23" s="149"/>
      <c r="DM23" s="149"/>
      <c r="DN23" s="149"/>
      <c r="DO23" s="149"/>
      <c r="DP23" s="149"/>
      <c r="DQ23" s="149"/>
      <c r="DR23" s="149"/>
      <c r="DS23" s="149"/>
      <c r="DT23" s="149"/>
      <c r="DU23" s="149"/>
      <c r="DV23" s="149"/>
      <c r="DW23" s="149"/>
      <c r="DX23" s="149"/>
      <c r="DY23" s="149"/>
      <c r="DZ23" s="149"/>
      <c r="EA23" s="149"/>
      <c r="EB23" s="149"/>
    </row>
    <row r="24" spans="1:132" s="114" customFormat="1" ht="15" x14ac:dyDescent="0.25">
      <c r="A24" s="87"/>
      <c r="B24" s="87"/>
      <c r="C24" s="87"/>
      <c r="D24" s="87"/>
      <c r="E24" s="87"/>
      <c r="F24" s="87"/>
      <c r="G24" s="87"/>
      <c r="H24" s="87"/>
      <c r="I24" s="88"/>
      <c r="J24" s="88"/>
      <c r="K24" s="88"/>
      <c r="L24" s="88"/>
      <c r="M24" s="87"/>
      <c r="N24" s="87"/>
      <c r="O24" s="89">
        <f>+O23</f>
        <v>611644116</v>
      </c>
      <c r="P24" s="87"/>
      <c r="Q24" s="87"/>
      <c r="R24" s="87"/>
      <c r="S24" s="87"/>
      <c r="T24" s="105">
        <f>SUM(T23)</f>
        <v>610882978</v>
      </c>
      <c r="U24" s="90"/>
      <c r="V24" s="87"/>
      <c r="W24" s="96"/>
      <c r="X24" s="105">
        <f>SUM(X23)</f>
        <v>610882978</v>
      </c>
      <c r="Y24" s="87"/>
      <c r="Z24" s="96"/>
      <c r="AA24" s="105">
        <f>SUM(AA23)</f>
        <v>0</v>
      </c>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c r="DG24" s="113"/>
      <c r="DH24" s="113"/>
      <c r="DI24" s="113"/>
      <c r="DJ24" s="113"/>
      <c r="DK24" s="113"/>
      <c r="DL24" s="113"/>
      <c r="DM24" s="113"/>
      <c r="DN24" s="113"/>
      <c r="DO24" s="113"/>
      <c r="DP24" s="113"/>
      <c r="DQ24" s="113"/>
      <c r="DR24" s="113"/>
      <c r="DS24" s="113"/>
      <c r="DT24" s="113"/>
      <c r="DU24" s="113"/>
      <c r="DV24" s="113"/>
      <c r="DW24" s="113"/>
      <c r="DX24" s="113"/>
      <c r="DY24" s="113"/>
      <c r="DZ24" s="113"/>
      <c r="EA24" s="113"/>
      <c r="EB24" s="113"/>
    </row>
    <row r="25" spans="1:132" s="51" customFormat="1" ht="27" x14ac:dyDescent="0.25">
      <c r="A25" s="362" t="s">
        <v>1069</v>
      </c>
      <c r="B25" s="396" t="s">
        <v>245</v>
      </c>
      <c r="C25" s="368" t="s">
        <v>72</v>
      </c>
      <c r="D25" s="44" t="s">
        <v>809</v>
      </c>
      <c r="E25" s="8" t="s">
        <v>246</v>
      </c>
      <c r="F25" s="67">
        <v>0</v>
      </c>
      <c r="G25" s="335">
        <v>45170000</v>
      </c>
      <c r="H25" s="44"/>
      <c r="I25" s="45"/>
      <c r="J25" s="45"/>
      <c r="K25" s="45"/>
      <c r="L25" s="45"/>
      <c r="M25" s="44"/>
      <c r="N25" s="44"/>
      <c r="O25" s="66">
        <f t="shared" ref="O25:O69" si="0">+F25+G25+H25+I25+J25+K25+L25+M25-N25</f>
        <v>45170000</v>
      </c>
      <c r="P25" s="366">
        <v>1100000000</v>
      </c>
      <c r="Q25" s="79" t="s">
        <v>1321</v>
      </c>
      <c r="R25" s="163" t="s">
        <v>1322</v>
      </c>
      <c r="S25" s="80">
        <v>44691</v>
      </c>
      <c r="T25" s="167">
        <v>30985613</v>
      </c>
      <c r="U25" s="46"/>
      <c r="V25" s="44"/>
      <c r="W25" s="80"/>
      <c r="X25" s="44"/>
      <c r="Y25" s="44"/>
      <c r="Z25" s="80"/>
      <c r="AA25" s="44"/>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row>
    <row r="26" spans="1:132" s="51" customFormat="1" ht="25.5" x14ac:dyDescent="0.25">
      <c r="A26" s="375"/>
      <c r="B26" s="397"/>
      <c r="C26" s="389"/>
      <c r="D26" s="44" t="s">
        <v>810</v>
      </c>
      <c r="E26" s="8" t="s">
        <v>247</v>
      </c>
      <c r="F26" s="67">
        <v>0</v>
      </c>
      <c r="G26" s="335">
        <v>21846814</v>
      </c>
      <c r="H26" s="44"/>
      <c r="I26" s="45"/>
      <c r="J26" s="45"/>
      <c r="K26" s="45"/>
      <c r="L26" s="45"/>
      <c r="M26" s="44"/>
      <c r="N26" s="44"/>
      <c r="O26" s="66">
        <f t="shared" si="0"/>
        <v>21846814</v>
      </c>
      <c r="P26" s="374"/>
      <c r="Q26" s="161" t="s">
        <v>1323</v>
      </c>
      <c r="R26" s="163" t="s">
        <v>1324</v>
      </c>
      <c r="S26" s="80">
        <v>44691</v>
      </c>
      <c r="T26" s="167">
        <v>21585660</v>
      </c>
      <c r="U26" s="46"/>
      <c r="V26" s="44"/>
      <c r="W26" s="80"/>
      <c r="X26" s="44"/>
      <c r="Y26" s="44"/>
      <c r="Z26" s="80"/>
      <c r="AA26" s="44"/>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row>
    <row r="27" spans="1:132" s="51" customFormat="1" ht="25.5" x14ac:dyDescent="0.25">
      <c r="A27" s="375"/>
      <c r="B27" s="397"/>
      <c r="C27" s="389"/>
      <c r="D27" s="44" t="s">
        <v>811</v>
      </c>
      <c r="E27" s="8" t="s">
        <v>150</v>
      </c>
      <c r="F27" s="67">
        <v>0</v>
      </c>
      <c r="G27" s="335">
        <v>603975336</v>
      </c>
      <c r="H27" s="44"/>
      <c r="I27" s="45"/>
      <c r="J27" s="45"/>
      <c r="K27" s="45"/>
      <c r="L27" s="45"/>
      <c r="M27" s="44"/>
      <c r="N27" s="44"/>
      <c r="O27" s="66">
        <f t="shared" si="0"/>
        <v>603975336</v>
      </c>
      <c r="P27" s="374"/>
      <c r="Q27" s="79" t="s">
        <v>1323</v>
      </c>
      <c r="R27" s="268" t="s">
        <v>1325</v>
      </c>
      <c r="S27" s="80">
        <v>44691</v>
      </c>
      <c r="T27" s="167">
        <v>603277937</v>
      </c>
      <c r="U27" s="46"/>
      <c r="V27" s="44"/>
      <c r="W27" s="80"/>
      <c r="X27" s="44"/>
      <c r="Y27" s="44"/>
      <c r="Z27" s="80"/>
      <c r="AA27" s="44"/>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row>
    <row r="28" spans="1:132" s="51" customFormat="1" ht="27" x14ac:dyDescent="0.25">
      <c r="A28" s="375"/>
      <c r="B28" s="397"/>
      <c r="C28" s="389"/>
      <c r="D28" s="44" t="s">
        <v>812</v>
      </c>
      <c r="E28" s="8" t="s">
        <v>165</v>
      </c>
      <c r="F28" s="67">
        <v>0</v>
      </c>
      <c r="G28" s="335">
        <v>24995000</v>
      </c>
      <c r="H28" s="44"/>
      <c r="I28" s="45"/>
      <c r="J28" s="45"/>
      <c r="K28" s="45"/>
      <c r="L28" s="45"/>
      <c r="M28" s="44"/>
      <c r="N28" s="44"/>
      <c r="O28" s="66">
        <f t="shared" si="0"/>
        <v>24995000</v>
      </c>
      <c r="P28" s="374"/>
      <c r="Q28" s="79" t="s">
        <v>1321</v>
      </c>
      <c r="R28" s="268" t="s">
        <v>1326</v>
      </c>
      <c r="S28" s="80">
        <v>44690</v>
      </c>
      <c r="T28" s="167">
        <v>20247469</v>
      </c>
      <c r="U28" s="46"/>
      <c r="V28" s="44"/>
      <c r="W28" s="80"/>
      <c r="X28" s="44"/>
      <c r="Y28" s="44"/>
      <c r="Z28" s="80"/>
      <c r="AA28" s="44"/>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row>
    <row r="29" spans="1:132" s="51" customFormat="1" ht="27" x14ac:dyDescent="0.25">
      <c r="A29" s="375"/>
      <c r="B29" s="397"/>
      <c r="C29" s="389"/>
      <c r="D29" s="44" t="s">
        <v>813</v>
      </c>
      <c r="E29" s="8" t="s">
        <v>248</v>
      </c>
      <c r="F29" s="67">
        <v>0</v>
      </c>
      <c r="G29" s="335">
        <v>185901072</v>
      </c>
      <c r="H29" s="44"/>
      <c r="I29" s="45"/>
      <c r="J29" s="45"/>
      <c r="K29" s="45"/>
      <c r="L29" s="45"/>
      <c r="M29" s="44"/>
      <c r="N29" s="44"/>
      <c r="O29" s="66">
        <f t="shared" si="0"/>
        <v>185901072</v>
      </c>
      <c r="P29" s="374"/>
      <c r="Q29" s="79" t="s">
        <v>1321</v>
      </c>
      <c r="R29" s="268" t="s">
        <v>1327</v>
      </c>
      <c r="S29" s="80">
        <v>44690</v>
      </c>
      <c r="T29" s="167">
        <v>185574480</v>
      </c>
      <c r="U29" s="46"/>
      <c r="V29" s="44"/>
      <c r="W29" s="80"/>
      <c r="X29" s="44"/>
      <c r="Y29" s="44"/>
      <c r="Z29" s="80"/>
      <c r="AA29" s="44"/>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row>
    <row r="30" spans="1:132" s="51" customFormat="1" ht="25.5" x14ac:dyDescent="0.25">
      <c r="A30" s="375"/>
      <c r="B30" s="397"/>
      <c r="C30" s="389"/>
      <c r="D30" s="44" t="s">
        <v>814</v>
      </c>
      <c r="E30" s="8" t="s">
        <v>241</v>
      </c>
      <c r="F30" s="67">
        <v>0</v>
      </c>
      <c r="G30" s="335">
        <v>50000000</v>
      </c>
      <c r="H30" s="44"/>
      <c r="I30" s="45"/>
      <c r="J30" s="45"/>
      <c r="K30" s="45"/>
      <c r="L30" s="45"/>
      <c r="M30" s="44"/>
      <c r="N30" s="44"/>
      <c r="O30" s="66">
        <f t="shared" si="0"/>
        <v>50000000</v>
      </c>
      <c r="P30" s="374"/>
      <c r="Q30" s="79" t="s">
        <v>1328</v>
      </c>
      <c r="R30" s="268" t="s">
        <v>1329</v>
      </c>
      <c r="S30" s="80">
        <v>44699</v>
      </c>
      <c r="T30" s="167">
        <v>49787220</v>
      </c>
      <c r="U30" s="46"/>
      <c r="V30" s="44">
        <v>627</v>
      </c>
      <c r="W30" s="80">
        <v>44705</v>
      </c>
      <c r="X30" s="167">
        <v>49787220</v>
      </c>
      <c r="Y30" s="44"/>
      <c r="Z30" s="80"/>
      <c r="AA30" s="44"/>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row>
    <row r="31" spans="1:132" s="51" customFormat="1" ht="27" x14ac:dyDescent="0.25">
      <c r="A31" s="375"/>
      <c r="B31" s="397"/>
      <c r="C31" s="389"/>
      <c r="D31" s="44" t="s">
        <v>815</v>
      </c>
      <c r="E31" s="8" t="s">
        <v>249</v>
      </c>
      <c r="F31" s="67">
        <v>0</v>
      </c>
      <c r="G31" s="335">
        <v>122871778</v>
      </c>
      <c r="H31" s="44"/>
      <c r="I31" s="45"/>
      <c r="J31" s="45"/>
      <c r="K31" s="45"/>
      <c r="L31" s="45"/>
      <c r="M31" s="44"/>
      <c r="N31" s="44"/>
      <c r="O31" s="66">
        <f t="shared" si="0"/>
        <v>122871778</v>
      </c>
      <c r="P31" s="374"/>
      <c r="Q31" s="79" t="s">
        <v>1321</v>
      </c>
      <c r="R31" s="268" t="s">
        <v>1330</v>
      </c>
      <c r="S31" s="80">
        <v>44690</v>
      </c>
      <c r="T31" s="167">
        <v>120850500</v>
      </c>
      <c r="U31" s="46"/>
      <c r="V31" s="44"/>
      <c r="W31" s="80"/>
      <c r="X31" s="44"/>
      <c r="Y31" s="44"/>
      <c r="Z31" s="80"/>
      <c r="AA31" s="44"/>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row>
    <row r="32" spans="1:132" s="51" customFormat="1" ht="27" x14ac:dyDescent="0.25">
      <c r="A32" s="363"/>
      <c r="B32" s="398"/>
      <c r="C32" s="369"/>
      <c r="D32" s="44" t="s">
        <v>816</v>
      </c>
      <c r="E32" s="8" t="s">
        <v>20</v>
      </c>
      <c r="F32" s="67">
        <v>0</v>
      </c>
      <c r="G32" s="335">
        <v>45240000</v>
      </c>
      <c r="H32" s="44"/>
      <c r="I32" s="45"/>
      <c r="J32" s="45"/>
      <c r="K32" s="45"/>
      <c r="L32" s="45"/>
      <c r="M32" s="44"/>
      <c r="N32" s="44"/>
      <c r="O32" s="66">
        <f t="shared" si="0"/>
        <v>45240000</v>
      </c>
      <c r="P32" s="367"/>
      <c r="Q32" s="79" t="s">
        <v>1321</v>
      </c>
      <c r="R32" s="268" t="s">
        <v>1331</v>
      </c>
      <c r="S32" s="80">
        <v>44690</v>
      </c>
      <c r="T32" s="167">
        <v>44321978</v>
      </c>
      <c r="U32" s="46"/>
      <c r="V32" s="44"/>
      <c r="W32" s="80"/>
      <c r="X32" s="44"/>
      <c r="Y32" s="44"/>
      <c r="Z32" s="80"/>
      <c r="AA32" s="44"/>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row>
    <row r="33" spans="1:132" s="114" customFormat="1" ht="15" x14ac:dyDescent="0.25">
      <c r="A33" s="87"/>
      <c r="B33" s="87"/>
      <c r="C33" s="87"/>
      <c r="D33" s="87"/>
      <c r="E33" s="87"/>
      <c r="F33" s="87"/>
      <c r="G33" s="87"/>
      <c r="H33" s="87"/>
      <c r="I33" s="88"/>
      <c r="J33" s="88"/>
      <c r="K33" s="88"/>
      <c r="L33" s="88"/>
      <c r="M33" s="87"/>
      <c r="N33" s="87"/>
      <c r="O33" s="89">
        <f>SUM(O25:O32)</f>
        <v>1100000000</v>
      </c>
      <c r="P33" s="87"/>
      <c r="Q33" s="87"/>
      <c r="R33" s="87"/>
      <c r="S33" s="87"/>
      <c r="T33" s="105">
        <f>SUM(T25:T32)</f>
        <v>1076630857</v>
      </c>
      <c r="U33" s="90"/>
      <c r="V33" s="87"/>
      <c r="W33" s="96"/>
      <c r="X33" s="105">
        <f>SUM(X25:X32)</f>
        <v>49787220</v>
      </c>
      <c r="Y33" s="87"/>
      <c r="Z33" s="96"/>
      <c r="AA33" s="105">
        <f>SUM(AA25:AA32)</f>
        <v>0</v>
      </c>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c r="CN33" s="113"/>
      <c r="CO33" s="113"/>
      <c r="CP33" s="113"/>
      <c r="CQ33" s="113"/>
      <c r="CR33" s="113"/>
      <c r="CS33" s="113"/>
      <c r="CT33" s="113"/>
      <c r="CU33" s="113"/>
      <c r="CV33" s="113"/>
      <c r="CW33" s="113"/>
      <c r="CX33" s="113"/>
      <c r="CY33" s="113"/>
      <c r="CZ33" s="113"/>
      <c r="DA33" s="113"/>
      <c r="DB33" s="113"/>
      <c r="DC33" s="113"/>
      <c r="DD33" s="113"/>
      <c r="DE33" s="113"/>
      <c r="DF33" s="113"/>
      <c r="DG33" s="113"/>
      <c r="DH33" s="113"/>
      <c r="DI33" s="113"/>
      <c r="DJ33" s="113"/>
      <c r="DK33" s="113"/>
      <c r="DL33" s="113"/>
      <c r="DM33" s="113"/>
      <c r="DN33" s="113"/>
      <c r="DO33" s="113"/>
      <c r="DP33" s="113"/>
      <c r="DQ33" s="113"/>
      <c r="DR33" s="113"/>
      <c r="DS33" s="113"/>
      <c r="DT33" s="113"/>
      <c r="DU33" s="113"/>
      <c r="DV33" s="113"/>
      <c r="DW33" s="113"/>
      <c r="DX33" s="113"/>
      <c r="DY33" s="113"/>
      <c r="DZ33" s="113"/>
      <c r="EA33" s="113"/>
      <c r="EB33" s="113"/>
    </row>
    <row r="34" spans="1:132" s="114" customFormat="1" ht="54" x14ac:dyDescent="0.25">
      <c r="A34" s="155" t="s">
        <v>1074</v>
      </c>
      <c r="B34" s="229" t="s">
        <v>1075</v>
      </c>
      <c r="C34" s="38" t="s">
        <v>1076</v>
      </c>
      <c r="D34" s="219" t="s">
        <v>817</v>
      </c>
      <c r="E34" s="8" t="s">
        <v>106</v>
      </c>
      <c r="F34" s="251"/>
      <c r="G34" s="251"/>
      <c r="H34" s="251"/>
      <c r="I34" s="335">
        <v>176116752</v>
      </c>
      <c r="J34" s="335">
        <v>2602353633</v>
      </c>
      <c r="K34" s="251"/>
      <c r="L34" s="335">
        <v>95635138</v>
      </c>
      <c r="M34" s="251"/>
      <c r="N34" s="251"/>
      <c r="O34" s="67">
        <f t="shared" si="0"/>
        <v>2874105523</v>
      </c>
      <c r="P34" s="339">
        <v>2874105523</v>
      </c>
      <c r="Q34" s="196"/>
      <c r="R34" s="266"/>
      <c r="S34" s="196"/>
      <c r="T34" s="194"/>
      <c r="U34" s="46"/>
      <c r="V34" s="196"/>
      <c r="W34" s="48"/>
      <c r="X34" s="194"/>
      <c r="Y34" s="196"/>
      <c r="Z34" s="48"/>
      <c r="AA34" s="228"/>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c r="CS34" s="113"/>
      <c r="CT34" s="113"/>
      <c r="CU34" s="113"/>
      <c r="CV34" s="113"/>
      <c r="CW34" s="113"/>
      <c r="CX34" s="113"/>
      <c r="CY34" s="113"/>
      <c r="CZ34" s="113"/>
      <c r="DA34" s="113"/>
      <c r="DB34" s="113"/>
      <c r="DC34" s="113"/>
      <c r="DD34" s="113"/>
      <c r="DE34" s="113"/>
      <c r="DF34" s="113"/>
      <c r="DG34" s="113"/>
      <c r="DH34" s="113"/>
      <c r="DI34" s="113"/>
      <c r="DJ34" s="113"/>
      <c r="DK34" s="113"/>
      <c r="DL34" s="113"/>
      <c r="DM34" s="113"/>
      <c r="DN34" s="113"/>
      <c r="DO34" s="113"/>
      <c r="DP34" s="113"/>
      <c r="DQ34" s="113"/>
      <c r="DR34" s="113"/>
      <c r="DS34" s="113"/>
      <c r="DT34" s="113"/>
      <c r="DU34" s="113"/>
      <c r="DV34" s="113"/>
      <c r="DW34" s="113"/>
      <c r="DX34" s="113"/>
      <c r="DY34" s="113"/>
      <c r="DZ34" s="113"/>
      <c r="EA34" s="113"/>
      <c r="EB34" s="113"/>
    </row>
    <row r="35" spans="1:132" s="114" customFormat="1" ht="15" x14ac:dyDescent="0.25">
      <c r="A35" s="87"/>
      <c r="B35" s="87"/>
      <c r="C35" s="87"/>
      <c r="D35" s="87"/>
      <c r="E35" s="87"/>
      <c r="F35" s="87"/>
      <c r="G35" s="87"/>
      <c r="H35" s="87"/>
      <c r="I35" s="88"/>
      <c r="J35" s="88"/>
      <c r="K35" s="88"/>
      <c r="L35" s="88"/>
      <c r="M35" s="87"/>
      <c r="N35" s="87"/>
      <c r="O35" s="89">
        <f>+O34</f>
        <v>2874105523</v>
      </c>
      <c r="P35" s="87"/>
      <c r="Q35" s="87"/>
      <c r="R35" s="87"/>
      <c r="S35" s="87"/>
      <c r="T35" s="105">
        <f>+T34</f>
        <v>0</v>
      </c>
      <c r="U35" s="90"/>
      <c r="V35" s="87"/>
      <c r="W35" s="96"/>
      <c r="X35" s="105">
        <f>+X34</f>
        <v>0</v>
      </c>
      <c r="Y35" s="87"/>
      <c r="Z35" s="96"/>
      <c r="AA35" s="105">
        <f>+AA34</f>
        <v>0</v>
      </c>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3"/>
      <c r="CD35" s="113"/>
      <c r="CE35" s="113"/>
      <c r="CF35" s="113"/>
      <c r="CG35" s="113"/>
      <c r="CH35" s="113"/>
      <c r="CI35" s="113"/>
      <c r="CJ35" s="113"/>
      <c r="CK35" s="113"/>
      <c r="CL35" s="113"/>
      <c r="CM35" s="113"/>
      <c r="CN35" s="113"/>
      <c r="CO35" s="113"/>
      <c r="CP35" s="113"/>
      <c r="CQ35" s="113"/>
      <c r="CR35" s="113"/>
      <c r="CS35" s="113"/>
      <c r="CT35" s="113"/>
      <c r="CU35" s="113"/>
      <c r="CV35" s="113"/>
      <c r="CW35" s="113"/>
      <c r="CX35" s="113"/>
      <c r="CY35" s="113"/>
      <c r="CZ35" s="113"/>
      <c r="DA35" s="113"/>
      <c r="DB35" s="113"/>
      <c r="DC35" s="113"/>
      <c r="DD35" s="113"/>
      <c r="DE35" s="113"/>
      <c r="DF35" s="113"/>
      <c r="DG35" s="113"/>
      <c r="DH35" s="113"/>
      <c r="DI35" s="113"/>
      <c r="DJ35" s="113"/>
      <c r="DK35" s="113"/>
      <c r="DL35" s="113"/>
      <c r="DM35" s="113"/>
      <c r="DN35" s="113"/>
      <c r="DO35" s="113"/>
      <c r="DP35" s="113"/>
      <c r="DQ35" s="113"/>
      <c r="DR35" s="113"/>
      <c r="DS35" s="113"/>
      <c r="DT35" s="113"/>
      <c r="DU35" s="113"/>
      <c r="DV35" s="113"/>
      <c r="DW35" s="113"/>
      <c r="DX35" s="113"/>
      <c r="DY35" s="113"/>
      <c r="DZ35" s="113"/>
      <c r="EA35" s="113"/>
      <c r="EB35" s="113"/>
    </row>
    <row r="36" spans="1:132" s="114" customFormat="1" ht="71.25" customHeight="1" x14ac:dyDescent="0.25">
      <c r="A36" s="362" t="s">
        <v>1077</v>
      </c>
      <c r="B36" s="370" t="s">
        <v>1078</v>
      </c>
      <c r="C36" s="393" t="s">
        <v>1079</v>
      </c>
      <c r="D36" s="217" t="s">
        <v>809</v>
      </c>
      <c r="E36" s="8" t="s">
        <v>246</v>
      </c>
      <c r="F36" s="251"/>
      <c r="G36" s="251"/>
      <c r="H36" s="251"/>
      <c r="I36" s="251"/>
      <c r="J36" s="335">
        <v>172550000</v>
      </c>
      <c r="K36" s="251"/>
      <c r="L36" s="251"/>
      <c r="M36" s="251"/>
      <c r="N36" s="251"/>
      <c r="O36" s="253">
        <v>172550000</v>
      </c>
      <c r="P36" s="366">
        <v>196350000</v>
      </c>
      <c r="Q36" s="196"/>
      <c r="R36" s="266"/>
      <c r="S36" s="196"/>
      <c r="T36" s="194"/>
      <c r="U36" s="46"/>
      <c r="V36" s="196"/>
      <c r="W36" s="48"/>
      <c r="X36" s="194"/>
      <c r="Y36" s="196"/>
      <c r="Z36" s="48"/>
      <c r="AA36" s="228"/>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3"/>
      <c r="CI36" s="113"/>
      <c r="CJ36" s="113"/>
      <c r="CK36" s="113"/>
      <c r="CL36" s="113"/>
      <c r="CM36" s="113"/>
      <c r="CN36" s="113"/>
      <c r="CO36" s="113"/>
      <c r="CP36" s="113"/>
      <c r="CQ36" s="113"/>
      <c r="CR36" s="113"/>
      <c r="CS36" s="113"/>
      <c r="CT36" s="113"/>
      <c r="CU36" s="113"/>
      <c r="CV36" s="113"/>
      <c r="CW36" s="113"/>
      <c r="CX36" s="113"/>
      <c r="CY36" s="113"/>
      <c r="CZ36" s="113"/>
      <c r="DA36" s="113"/>
      <c r="DB36" s="113"/>
      <c r="DC36" s="113"/>
      <c r="DD36" s="113"/>
      <c r="DE36" s="113"/>
      <c r="DF36" s="113"/>
      <c r="DG36" s="113"/>
      <c r="DH36" s="113"/>
      <c r="DI36" s="113"/>
      <c r="DJ36" s="113"/>
      <c r="DK36" s="113"/>
      <c r="DL36" s="113"/>
      <c r="DM36" s="113"/>
      <c r="DN36" s="113"/>
      <c r="DO36" s="113"/>
      <c r="DP36" s="113"/>
      <c r="DQ36" s="113"/>
      <c r="DR36" s="113"/>
      <c r="DS36" s="113"/>
      <c r="DT36" s="113"/>
      <c r="DU36" s="113"/>
      <c r="DV36" s="113"/>
      <c r="DW36" s="113"/>
      <c r="DX36" s="113"/>
      <c r="DY36" s="113"/>
      <c r="DZ36" s="113"/>
      <c r="EA36" s="113"/>
      <c r="EB36" s="113"/>
    </row>
    <row r="37" spans="1:132" s="114" customFormat="1" ht="40.5" x14ac:dyDescent="0.25">
      <c r="A37" s="375"/>
      <c r="B37" s="388"/>
      <c r="C37" s="394"/>
      <c r="D37" s="217" t="s">
        <v>1158</v>
      </c>
      <c r="E37" s="8" t="s">
        <v>139</v>
      </c>
      <c r="F37" s="251"/>
      <c r="G37" s="251"/>
      <c r="H37" s="251"/>
      <c r="I37" s="251"/>
      <c r="J37" s="335">
        <v>11900000</v>
      </c>
      <c r="K37" s="251"/>
      <c r="L37" s="251"/>
      <c r="M37" s="251"/>
      <c r="N37" s="251"/>
      <c r="O37" s="253">
        <f t="shared" si="0"/>
        <v>11900000</v>
      </c>
      <c r="P37" s="374"/>
      <c r="Q37" s="211"/>
      <c r="R37" s="266"/>
      <c r="S37" s="211"/>
      <c r="T37" s="208"/>
      <c r="U37" s="46"/>
      <c r="V37" s="211"/>
      <c r="W37" s="48"/>
      <c r="X37" s="208"/>
      <c r="Y37" s="211"/>
      <c r="Z37" s="48"/>
      <c r="AA37" s="228"/>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113"/>
      <c r="CK37" s="113"/>
      <c r="CL37" s="113"/>
      <c r="CM37" s="113"/>
      <c r="CN37" s="113"/>
      <c r="CO37" s="113"/>
      <c r="CP37" s="113"/>
      <c r="CQ37" s="113"/>
      <c r="CR37" s="113"/>
      <c r="CS37" s="113"/>
      <c r="CT37" s="113"/>
      <c r="CU37" s="113"/>
      <c r="CV37" s="113"/>
      <c r="CW37" s="113"/>
      <c r="CX37" s="113"/>
      <c r="CY37" s="113"/>
      <c r="CZ37" s="113"/>
      <c r="DA37" s="113"/>
      <c r="DB37" s="113"/>
      <c r="DC37" s="113"/>
      <c r="DD37" s="113"/>
      <c r="DE37" s="113"/>
      <c r="DF37" s="113"/>
      <c r="DG37" s="113"/>
      <c r="DH37" s="113"/>
      <c r="DI37" s="113"/>
      <c r="DJ37" s="113"/>
      <c r="DK37" s="113"/>
      <c r="DL37" s="113"/>
      <c r="DM37" s="113"/>
      <c r="DN37" s="113"/>
      <c r="DO37" s="113"/>
      <c r="DP37" s="113"/>
      <c r="DQ37" s="113"/>
      <c r="DR37" s="113"/>
      <c r="DS37" s="113"/>
      <c r="DT37" s="113"/>
      <c r="DU37" s="113"/>
      <c r="DV37" s="113"/>
      <c r="DW37" s="113"/>
      <c r="DX37" s="113"/>
      <c r="DY37" s="113"/>
      <c r="DZ37" s="113"/>
      <c r="EA37" s="113"/>
      <c r="EB37" s="113"/>
    </row>
    <row r="38" spans="1:132" s="114" customFormat="1" ht="27" x14ac:dyDescent="0.25">
      <c r="A38" s="363"/>
      <c r="B38" s="371"/>
      <c r="C38" s="395"/>
      <c r="D38" s="217" t="s">
        <v>1160</v>
      </c>
      <c r="E38" s="8" t="s">
        <v>249</v>
      </c>
      <c r="F38" s="251"/>
      <c r="G38" s="251"/>
      <c r="H38" s="251"/>
      <c r="I38" s="251"/>
      <c r="J38" s="335">
        <v>11900000</v>
      </c>
      <c r="K38" s="251"/>
      <c r="L38" s="251"/>
      <c r="M38" s="251"/>
      <c r="N38" s="251"/>
      <c r="O38" s="253">
        <f t="shared" si="0"/>
        <v>11900000</v>
      </c>
      <c r="P38" s="367"/>
      <c r="Q38" s="211"/>
      <c r="R38" s="266"/>
      <c r="S38" s="211"/>
      <c r="T38" s="208"/>
      <c r="U38" s="46"/>
      <c r="V38" s="211"/>
      <c r="W38" s="48"/>
      <c r="X38" s="208"/>
      <c r="Y38" s="211"/>
      <c r="Z38" s="48"/>
      <c r="AA38" s="228"/>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c r="CG38" s="113"/>
      <c r="CH38" s="113"/>
      <c r="CI38" s="113"/>
      <c r="CJ38" s="113"/>
      <c r="CK38" s="113"/>
      <c r="CL38" s="113"/>
      <c r="CM38" s="113"/>
      <c r="CN38" s="113"/>
      <c r="CO38" s="113"/>
      <c r="CP38" s="113"/>
      <c r="CQ38" s="113"/>
      <c r="CR38" s="113"/>
      <c r="CS38" s="113"/>
      <c r="CT38" s="113"/>
      <c r="CU38" s="113"/>
      <c r="CV38" s="113"/>
      <c r="CW38" s="113"/>
      <c r="CX38" s="113"/>
      <c r="CY38" s="113"/>
      <c r="CZ38" s="113"/>
      <c r="DA38" s="113"/>
      <c r="DB38" s="113"/>
      <c r="DC38" s="113"/>
      <c r="DD38" s="113"/>
      <c r="DE38" s="113"/>
      <c r="DF38" s="113"/>
      <c r="DG38" s="113"/>
      <c r="DH38" s="113"/>
      <c r="DI38" s="113"/>
      <c r="DJ38" s="113"/>
      <c r="DK38" s="113"/>
      <c r="DL38" s="113"/>
      <c r="DM38" s="113"/>
      <c r="DN38" s="113"/>
      <c r="DO38" s="113"/>
      <c r="DP38" s="113"/>
      <c r="DQ38" s="113"/>
      <c r="DR38" s="113"/>
      <c r="DS38" s="113"/>
      <c r="DT38" s="113"/>
      <c r="DU38" s="113"/>
      <c r="DV38" s="113"/>
      <c r="DW38" s="113"/>
      <c r="DX38" s="113"/>
      <c r="DY38" s="113"/>
      <c r="DZ38" s="113"/>
      <c r="EA38" s="113"/>
      <c r="EB38" s="113"/>
    </row>
    <row r="39" spans="1:132" s="114" customFormat="1" ht="15" x14ac:dyDescent="0.25">
      <c r="A39" s="87"/>
      <c r="B39" s="87"/>
      <c r="C39" s="87"/>
      <c r="D39" s="87"/>
      <c r="E39" s="87"/>
      <c r="F39" s="87"/>
      <c r="G39" s="87"/>
      <c r="H39" s="87"/>
      <c r="I39" s="88"/>
      <c r="J39" s="88"/>
      <c r="K39" s="88"/>
      <c r="L39" s="88"/>
      <c r="M39" s="87"/>
      <c r="N39" s="87"/>
      <c r="O39" s="89">
        <f>SUM(O36:O38)</f>
        <v>196350000</v>
      </c>
      <c r="P39" s="87"/>
      <c r="Q39" s="87"/>
      <c r="R39" s="87"/>
      <c r="S39" s="87"/>
      <c r="T39" s="105">
        <f>SUM(T36:T38)</f>
        <v>0</v>
      </c>
      <c r="U39" s="90"/>
      <c r="V39" s="87"/>
      <c r="W39" s="96"/>
      <c r="X39" s="105">
        <f>SUM(X36:X38)</f>
        <v>0</v>
      </c>
      <c r="Y39" s="87"/>
      <c r="Z39" s="96"/>
      <c r="AA39" s="105">
        <f>SUM(AA36:AA38)</f>
        <v>0</v>
      </c>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c r="BT39" s="113"/>
      <c r="BU39" s="113"/>
      <c r="BV39" s="113"/>
      <c r="BW39" s="113"/>
      <c r="BX39" s="113"/>
      <c r="BY39" s="113"/>
      <c r="BZ39" s="113"/>
      <c r="CA39" s="113"/>
      <c r="CB39" s="113"/>
      <c r="CC39" s="113"/>
      <c r="CD39" s="113"/>
      <c r="CE39" s="113"/>
      <c r="CF39" s="113"/>
      <c r="CG39" s="113"/>
      <c r="CH39" s="113"/>
      <c r="CI39" s="113"/>
      <c r="CJ39" s="113"/>
      <c r="CK39" s="113"/>
      <c r="CL39" s="113"/>
      <c r="CM39" s="113"/>
      <c r="CN39" s="113"/>
      <c r="CO39" s="113"/>
      <c r="CP39" s="113"/>
      <c r="CQ39" s="113"/>
      <c r="CR39" s="113"/>
      <c r="CS39" s="113"/>
      <c r="CT39" s="113"/>
      <c r="CU39" s="113"/>
      <c r="CV39" s="113"/>
      <c r="CW39" s="113"/>
      <c r="CX39" s="113"/>
      <c r="CY39" s="113"/>
      <c r="CZ39" s="113"/>
      <c r="DA39" s="113"/>
      <c r="DB39" s="113"/>
      <c r="DC39" s="113"/>
      <c r="DD39" s="113"/>
      <c r="DE39" s="113"/>
      <c r="DF39" s="113"/>
      <c r="DG39" s="113"/>
      <c r="DH39" s="113"/>
      <c r="DI39" s="113"/>
      <c r="DJ39" s="113"/>
      <c r="DK39" s="113"/>
      <c r="DL39" s="113"/>
      <c r="DM39" s="113"/>
      <c r="DN39" s="113"/>
      <c r="DO39" s="113"/>
      <c r="DP39" s="113"/>
      <c r="DQ39" s="113"/>
      <c r="DR39" s="113"/>
      <c r="DS39" s="113"/>
      <c r="DT39" s="113"/>
      <c r="DU39" s="113"/>
      <c r="DV39" s="113"/>
      <c r="DW39" s="113"/>
      <c r="DX39" s="113"/>
      <c r="DY39" s="113"/>
      <c r="DZ39" s="113"/>
      <c r="EA39" s="113"/>
      <c r="EB39" s="113"/>
    </row>
    <row r="40" spans="1:132" s="114" customFormat="1" ht="57" customHeight="1" x14ac:dyDescent="0.25">
      <c r="A40" s="362" t="s">
        <v>1080</v>
      </c>
      <c r="B40" s="393" t="s">
        <v>1081</v>
      </c>
      <c r="C40" s="393" t="s">
        <v>1082</v>
      </c>
      <c r="D40" s="217" t="s">
        <v>810</v>
      </c>
      <c r="E40" s="8" t="s">
        <v>247</v>
      </c>
      <c r="F40" s="251"/>
      <c r="G40" s="251"/>
      <c r="H40" s="251"/>
      <c r="I40" s="251"/>
      <c r="J40" s="335">
        <v>23577292</v>
      </c>
      <c r="K40" s="251"/>
      <c r="L40" s="251"/>
      <c r="M40" s="251"/>
      <c r="N40" s="251"/>
      <c r="O40" s="67">
        <f t="shared" si="0"/>
        <v>23577292</v>
      </c>
      <c r="P40" s="366">
        <v>196350000</v>
      </c>
      <c r="Q40" s="196"/>
      <c r="R40" s="266"/>
      <c r="S40" s="196"/>
      <c r="T40" s="194"/>
      <c r="U40" s="46"/>
      <c r="V40" s="196"/>
      <c r="W40" s="48"/>
      <c r="X40" s="194"/>
      <c r="Y40" s="196"/>
      <c r="Z40" s="48"/>
      <c r="AA40" s="228"/>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3"/>
      <c r="BR40" s="113"/>
      <c r="BS40" s="113"/>
      <c r="BT40" s="113"/>
      <c r="BU40" s="113"/>
      <c r="BV40" s="113"/>
      <c r="BW40" s="113"/>
      <c r="BX40" s="113"/>
      <c r="BY40" s="113"/>
      <c r="BZ40" s="113"/>
      <c r="CA40" s="113"/>
      <c r="CB40" s="113"/>
      <c r="CC40" s="113"/>
      <c r="CD40" s="113"/>
      <c r="CE40" s="113"/>
      <c r="CF40" s="113"/>
      <c r="CG40" s="113"/>
      <c r="CH40" s="113"/>
      <c r="CI40" s="113"/>
      <c r="CJ40" s="113"/>
      <c r="CK40" s="113"/>
      <c r="CL40" s="113"/>
      <c r="CM40" s="113"/>
      <c r="CN40" s="113"/>
      <c r="CO40" s="113"/>
      <c r="CP40" s="113"/>
      <c r="CQ40" s="113"/>
      <c r="CR40" s="113"/>
      <c r="CS40" s="113"/>
      <c r="CT40" s="113"/>
      <c r="CU40" s="113"/>
      <c r="CV40" s="113"/>
      <c r="CW40" s="113"/>
      <c r="CX40" s="113"/>
      <c r="CY40" s="113"/>
      <c r="CZ40" s="113"/>
      <c r="DA40" s="113"/>
      <c r="DB40" s="113"/>
      <c r="DC40" s="113"/>
      <c r="DD40" s="113"/>
      <c r="DE40" s="113"/>
      <c r="DF40" s="113"/>
      <c r="DG40" s="113"/>
      <c r="DH40" s="113"/>
      <c r="DI40" s="113"/>
      <c r="DJ40" s="113"/>
      <c r="DK40" s="113"/>
      <c r="DL40" s="113"/>
      <c r="DM40" s="113"/>
      <c r="DN40" s="113"/>
      <c r="DO40" s="113"/>
      <c r="DP40" s="113"/>
      <c r="DQ40" s="113"/>
      <c r="DR40" s="113"/>
      <c r="DS40" s="113"/>
      <c r="DT40" s="113"/>
      <c r="DU40" s="113"/>
      <c r="DV40" s="113"/>
      <c r="DW40" s="113"/>
      <c r="DX40" s="113"/>
      <c r="DY40" s="113"/>
      <c r="DZ40" s="113"/>
      <c r="EA40" s="113"/>
      <c r="EB40" s="113"/>
    </row>
    <row r="41" spans="1:132" s="114" customFormat="1" ht="25.5" x14ac:dyDescent="0.25">
      <c r="A41" s="363"/>
      <c r="B41" s="395"/>
      <c r="C41" s="395"/>
      <c r="D41" s="217" t="s">
        <v>1156</v>
      </c>
      <c r="E41" s="8" t="s">
        <v>1155</v>
      </c>
      <c r="F41" s="251"/>
      <c r="G41" s="251"/>
      <c r="H41" s="251"/>
      <c r="I41" s="251"/>
      <c r="J41" s="335">
        <v>172772708</v>
      </c>
      <c r="K41" s="251"/>
      <c r="L41" s="251"/>
      <c r="M41" s="251"/>
      <c r="N41" s="251"/>
      <c r="O41" s="67">
        <f t="shared" si="0"/>
        <v>172772708</v>
      </c>
      <c r="P41" s="367"/>
      <c r="Q41" s="211"/>
      <c r="R41" s="266"/>
      <c r="S41" s="211"/>
      <c r="T41" s="208"/>
      <c r="U41" s="46"/>
      <c r="V41" s="211"/>
      <c r="W41" s="48"/>
      <c r="X41" s="208"/>
      <c r="Y41" s="211"/>
      <c r="Z41" s="48"/>
      <c r="AA41" s="228"/>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c r="CC41" s="113"/>
      <c r="CD41" s="113"/>
      <c r="CE41" s="113"/>
      <c r="CF41" s="113"/>
      <c r="CG41" s="113"/>
      <c r="CH41" s="113"/>
      <c r="CI41" s="113"/>
      <c r="CJ41" s="113"/>
      <c r="CK41" s="113"/>
      <c r="CL41" s="113"/>
      <c r="CM41" s="113"/>
      <c r="CN41" s="113"/>
      <c r="CO41" s="113"/>
      <c r="CP41" s="113"/>
      <c r="CQ41" s="113"/>
      <c r="CR41" s="113"/>
      <c r="CS41" s="113"/>
      <c r="CT41" s="113"/>
      <c r="CU41" s="113"/>
      <c r="CV41" s="113"/>
      <c r="CW41" s="113"/>
      <c r="CX41" s="113"/>
      <c r="CY41" s="113"/>
      <c r="CZ41" s="113"/>
      <c r="DA41" s="113"/>
      <c r="DB41" s="113"/>
      <c r="DC41" s="113"/>
      <c r="DD41" s="113"/>
      <c r="DE41" s="113"/>
      <c r="DF41" s="113"/>
      <c r="DG41" s="113"/>
      <c r="DH41" s="113"/>
      <c r="DI41" s="113"/>
      <c r="DJ41" s="113"/>
      <c r="DK41" s="113"/>
      <c r="DL41" s="113"/>
      <c r="DM41" s="113"/>
      <c r="DN41" s="113"/>
      <c r="DO41" s="113"/>
      <c r="DP41" s="113"/>
      <c r="DQ41" s="113"/>
      <c r="DR41" s="113"/>
      <c r="DS41" s="113"/>
      <c r="DT41" s="113"/>
      <c r="DU41" s="113"/>
      <c r="DV41" s="113"/>
      <c r="DW41" s="113"/>
      <c r="DX41" s="113"/>
      <c r="DY41" s="113"/>
      <c r="DZ41" s="113"/>
      <c r="EA41" s="113"/>
      <c r="EB41" s="113"/>
    </row>
    <row r="42" spans="1:132" s="114" customFormat="1" ht="15" x14ac:dyDescent="0.25">
      <c r="A42" s="87"/>
      <c r="B42" s="87"/>
      <c r="C42" s="87"/>
      <c r="D42" s="87"/>
      <c r="E42" s="87"/>
      <c r="F42" s="87"/>
      <c r="G42" s="87"/>
      <c r="H42" s="87"/>
      <c r="I42" s="88"/>
      <c r="J42" s="88"/>
      <c r="K42" s="88"/>
      <c r="L42" s="88"/>
      <c r="M42" s="87"/>
      <c r="N42" s="87"/>
      <c r="O42" s="89">
        <f>SUM(O40:O41)</f>
        <v>196350000</v>
      </c>
      <c r="P42" s="87"/>
      <c r="Q42" s="87"/>
      <c r="R42" s="87"/>
      <c r="S42" s="87"/>
      <c r="T42" s="105">
        <f>SUM(T40:T41)</f>
        <v>0</v>
      </c>
      <c r="U42" s="90"/>
      <c r="V42" s="87"/>
      <c r="W42" s="96"/>
      <c r="X42" s="105">
        <f>SUM(X40:X41)</f>
        <v>0</v>
      </c>
      <c r="Y42" s="87"/>
      <c r="Z42" s="96"/>
      <c r="AA42" s="105">
        <f>SUM(AA40:AA41)</f>
        <v>0</v>
      </c>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c r="BV42" s="113"/>
      <c r="BW42" s="113"/>
      <c r="BX42" s="113"/>
      <c r="BY42" s="113"/>
      <c r="BZ42" s="113"/>
      <c r="CA42" s="113"/>
      <c r="CB42" s="113"/>
      <c r="CC42" s="113"/>
      <c r="CD42" s="113"/>
      <c r="CE42" s="113"/>
      <c r="CF42" s="113"/>
      <c r="CG42" s="113"/>
      <c r="CH42" s="113"/>
      <c r="CI42" s="113"/>
      <c r="CJ42" s="113"/>
      <c r="CK42" s="113"/>
      <c r="CL42" s="113"/>
      <c r="CM42" s="113"/>
      <c r="CN42" s="113"/>
      <c r="CO42" s="113"/>
      <c r="CP42" s="113"/>
      <c r="CQ42" s="113"/>
      <c r="CR42" s="113"/>
      <c r="CS42" s="113"/>
      <c r="CT42" s="113"/>
      <c r="CU42" s="113"/>
      <c r="CV42" s="113"/>
      <c r="CW42" s="113"/>
      <c r="CX42" s="113"/>
      <c r="CY42" s="113"/>
      <c r="CZ42" s="113"/>
      <c r="DA42" s="113"/>
      <c r="DB42" s="113"/>
      <c r="DC42" s="113"/>
      <c r="DD42" s="113"/>
      <c r="DE42" s="113"/>
      <c r="DF42" s="113"/>
      <c r="DG42" s="113"/>
      <c r="DH42" s="113"/>
      <c r="DI42" s="113"/>
      <c r="DJ42" s="113"/>
      <c r="DK42" s="113"/>
      <c r="DL42" s="113"/>
      <c r="DM42" s="113"/>
      <c r="DN42" s="113"/>
      <c r="DO42" s="113"/>
      <c r="DP42" s="113"/>
      <c r="DQ42" s="113"/>
      <c r="DR42" s="113"/>
      <c r="DS42" s="113"/>
      <c r="DT42" s="113"/>
      <c r="DU42" s="113"/>
      <c r="DV42" s="113"/>
      <c r="DW42" s="113"/>
      <c r="DX42" s="113"/>
      <c r="DY42" s="113"/>
      <c r="DZ42" s="113"/>
      <c r="EA42" s="113"/>
      <c r="EB42" s="113"/>
    </row>
    <row r="43" spans="1:132" s="114" customFormat="1" ht="57" customHeight="1" x14ac:dyDescent="0.25">
      <c r="A43" s="362" t="s">
        <v>1083</v>
      </c>
      <c r="B43" s="393" t="s">
        <v>1084</v>
      </c>
      <c r="C43" s="393" t="s">
        <v>1082</v>
      </c>
      <c r="D43" s="217" t="s">
        <v>812</v>
      </c>
      <c r="E43" s="8" t="s">
        <v>165</v>
      </c>
      <c r="F43" s="251"/>
      <c r="G43" s="251"/>
      <c r="H43" s="251"/>
      <c r="I43" s="251"/>
      <c r="J43" s="335">
        <v>69398753</v>
      </c>
      <c r="K43" s="335">
        <v>4047797</v>
      </c>
      <c r="L43" s="251"/>
      <c r="M43" s="251"/>
      <c r="N43" s="251"/>
      <c r="O43" s="67">
        <f t="shared" si="0"/>
        <v>73446550</v>
      </c>
      <c r="P43" s="366">
        <v>78950906</v>
      </c>
      <c r="Q43" s="196"/>
      <c r="R43" s="266"/>
      <c r="S43" s="196"/>
      <c r="T43" s="194"/>
      <c r="U43" s="46"/>
      <c r="V43" s="196"/>
      <c r="W43" s="48"/>
      <c r="X43" s="194"/>
      <c r="Y43" s="196"/>
      <c r="Z43" s="48"/>
      <c r="AA43" s="228"/>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c r="CG43" s="113"/>
      <c r="CH43" s="113"/>
      <c r="CI43" s="113"/>
      <c r="CJ43" s="113"/>
      <c r="CK43" s="113"/>
      <c r="CL43" s="113"/>
      <c r="CM43" s="113"/>
      <c r="CN43" s="113"/>
      <c r="CO43" s="113"/>
      <c r="CP43" s="113"/>
      <c r="CQ43" s="113"/>
      <c r="CR43" s="113"/>
      <c r="CS43" s="113"/>
      <c r="CT43" s="113"/>
      <c r="CU43" s="113"/>
      <c r="CV43" s="113"/>
      <c r="CW43" s="113"/>
      <c r="CX43" s="113"/>
      <c r="CY43" s="113"/>
      <c r="CZ43" s="113"/>
      <c r="DA43" s="113"/>
      <c r="DB43" s="113"/>
      <c r="DC43" s="113"/>
      <c r="DD43" s="113"/>
      <c r="DE43" s="113"/>
      <c r="DF43" s="113"/>
      <c r="DG43" s="113"/>
      <c r="DH43" s="113"/>
      <c r="DI43" s="113"/>
      <c r="DJ43" s="113"/>
      <c r="DK43" s="113"/>
      <c r="DL43" s="113"/>
      <c r="DM43" s="113"/>
      <c r="DN43" s="113"/>
      <c r="DO43" s="113"/>
      <c r="DP43" s="113"/>
      <c r="DQ43" s="113"/>
      <c r="DR43" s="113"/>
      <c r="DS43" s="113"/>
      <c r="DT43" s="113"/>
      <c r="DU43" s="113"/>
      <c r="DV43" s="113"/>
      <c r="DW43" s="113"/>
      <c r="DX43" s="113"/>
      <c r="DY43" s="113"/>
      <c r="DZ43" s="113"/>
      <c r="EA43" s="113"/>
      <c r="EB43" s="113"/>
    </row>
    <row r="44" spans="1:132" s="114" customFormat="1" ht="25.5" x14ac:dyDescent="0.25">
      <c r="A44" s="363"/>
      <c r="B44" s="395"/>
      <c r="C44" s="395"/>
      <c r="D44" s="217" t="s">
        <v>1156</v>
      </c>
      <c r="E44" s="8" t="s">
        <v>1155</v>
      </c>
      <c r="F44" s="251"/>
      <c r="G44" s="251"/>
      <c r="H44" s="251"/>
      <c r="I44" s="251"/>
      <c r="J44" s="335">
        <v>5504356</v>
      </c>
      <c r="K44" s="251"/>
      <c r="L44" s="251"/>
      <c r="M44" s="251"/>
      <c r="N44" s="251"/>
      <c r="O44" s="67">
        <f t="shared" si="0"/>
        <v>5504356</v>
      </c>
      <c r="P44" s="367"/>
      <c r="Q44" s="211"/>
      <c r="R44" s="266"/>
      <c r="S44" s="211"/>
      <c r="T44" s="208"/>
      <c r="U44" s="46"/>
      <c r="V44" s="211"/>
      <c r="W44" s="48"/>
      <c r="X44" s="208"/>
      <c r="Y44" s="211"/>
      <c r="Z44" s="48"/>
      <c r="AA44" s="228"/>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3"/>
      <c r="BX44" s="113"/>
      <c r="BY44" s="113"/>
      <c r="BZ44" s="113"/>
      <c r="CA44" s="113"/>
      <c r="CB44" s="113"/>
      <c r="CC44" s="113"/>
      <c r="CD44" s="113"/>
      <c r="CE44" s="113"/>
      <c r="CF44" s="113"/>
      <c r="CG44" s="113"/>
      <c r="CH44" s="113"/>
      <c r="CI44" s="113"/>
      <c r="CJ44" s="113"/>
      <c r="CK44" s="113"/>
      <c r="CL44" s="113"/>
      <c r="CM44" s="113"/>
      <c r="CN44" s="113"/>
      <c r="CO44" s="113"/>
      <c r="CP44" s="113"/>
      <c r="CQ44" s="113"/>
      <c r="CR44" s="113"/>
      <c r="CS44" s="113"/>
      <c r="CT44" s="113"/>
      <c r="CU44" s="113"/>
      <c r="CV44" s="113"/>
      <c r="CW44" s="113"/>
      <c r="CX44" s="113"/>
      <c r="CY44" s="113"/>
      <c r="CZ44" s="113"/>
      <c r="DA44" s="113"/>
      <c r="DB44" s="113"/>
      <c r="DC44" s="113"/>
      <c r="DD44" s="113"/>
      <c r="DE44" s="113"/>
      <c r="DF44" s="113"/>
      <c r="DG44" s="113"/>
      <c r="DH44" s="113"/>
      <c r="DI44" s="113"/>
      <c r="DJ44" s="113"/>
      <c r="DK44" s="113"/>
      <c r="DL44" s="113"/>
      <c r="DM44" s="113"/>
      <c r="DN44" s="113"/>
      <c r="DO44" s="113"/>
      <c r="DP44" s="113"/>
      <c r="DQ44" s="113"/>
      <c r="DR44" s="113"/>
      <c r="DS44" s="113"/>
      <c r="DT44" s="113"/>
      <c r="DU44" s="113"/>
      <c r="DV44" s="113"/>
      <c r="DW44" s="113"/>
      <c r="DX44" s="113"/>
      <c r="DY44" s="113"/>
      <c r="DZ44" s="113"/>
      <c r="EA44" s="113"/>
      <c r="EB44" s="113"/>
    </row>
    <row r="45" spans="1:132" s="114" customFormat="1" ht="15" x14ac:dyDescent="0.25">
      <c r="A45" s="87"/>
      <c r="B45" s="87"/>
      <c r="C45" s="87"/>
      <c r="D45" s="87"/>
      <c r="E45" s="87"/>
      <c r="F45" s="87"/>
      <c r="G45" s="87"/>
      <c r="H45" s="87"/>
      <c r="I45" s="88"/>
      <c r="J45" s="88"/>
      <c r="K45" s="88"/>
      <c r="L45" s="88"/>
      <c r="M45" s="87"/>
      <c r="N45" s="87"/>
      <c r="O45" s="89">
        <f>SUM(O43:O44)</f>
        <v>78950906</v>
      </c>
      <c r="P45" s="87"/>
      <c r="Q45" s="87"/>
      <c r="R45" s="87"/>
      <c r="S45" s="87"/>
      <c r="T45" s="105">
        <f>SUM(T43:T44)</f>
        <v>0</v>
      </c>
      <c r="U45" s="90"/>
      <c r="V45" s="87"/>
      <c r="W45" s="96"/>
      <c r="X45" s="105">
        <f>SUM(X43:X44)</f>
        <v>0</v>
      </c>
      <c r="Y45" s="87"/>
      <c r="Z45" s="96"/>
      <c r="AA45" s="105">
        <f>SUM(AA43:AA44)</f>
        <v>0</v>
      </c>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3"/>
      <c r="BR45" s="113"/>
      <c r="BS45" s="113"/>
      <c r="BT45" s="113"/>
      <c r="BU45" s="113"/>
      <c r="BV45" s="113"/>
      <c r="BW45" s="113"/>
      <c r="BX45" s="113"/>
      <c r="BY45" s="113"/>
      <c r="BZ45" s="113"/>
      <c r="CA45" s="113"/>
      <c r="CB45" s="113"/>
      <c r="CC45" s="113"/>
      <c r="CD45" s="113"/>
      <c r="CE45" s="113"/>
      <c r="CF45" s="113"/>
      <c r="CG45" s="113"/>
      <c r="CH45" s="113"/>
      <c r="CI45" s="113"/>
      <c r="CJ45" s="113"/>
      <c r="CK45" s="113"/>
      <c r="CL45" s="113"/>
      <c r="CM45" s="113"/>
      <c r="CN45" s="113"/>
      <c r="CO45" s="113"/>
      <c r="CP45" s="113"/>
      <c r="CQ45" s="113"/>
      <c r="CR45" s="113"/>
      <c r="CS45" s="113"/>
      <c r="CT45" s="113"/>
      <c r="CU45" s="113"/>
      <c r="CV45" s="113"/>
      <c r="CW45" s="113"/>
      <c r="CX45" s="113"/>
      <c r="CY45" s="113"/>
      <c r="CZ45" s="113"/>
      <c r="DA45" s="113"/>
      <c r="DB45" s="113"/>
      <c r="DC45" s="113"/>
      <c r="DD45" s="113"/>
      <c r="DE45" s="113"/>
      <c r="DF45" s="113"/>
      <c r="DG45" s="113"/>
      <c r="DH45" s="113"/>
      <c r="DI45" s="113"/>
      <c r="DJ45" s="113"/>
      <c r="DK45" s="113"/>
      <c r="DL45" s="113"/>
      <c r="DM45" s="113"/>
      <c r="DN45" s="113"/>
      <c r="DO45" s="113"/>
      <c r="DP45" s="113"/>
      <c r="DQ45" s="113"/>
      <c r="DR45" s="113"/>
      <c r="DS45" s="113"/>
      <c r="DT45" s="113"/>
      <c r="DU45" s="113"/>
      <c r="DV45" s="113"/>
      <c r="DW45" s="113"/>
      <c r="DX45" s="113"/>
      <c r="DY45" s="113"/>
      <c r="DZ45" s="113"/>
      <c r="EA45" s="113"/>
      <c r="EB45" s="113"/>
    </row>
    <row r="46" spans="1:132" s="114" customFormat="1" ht="71.25" customHeight="1" x14ac:dyDescent="0.25">
      <c r="A46" s="362" t="s">
        <v>1085</v>
      </c>
      <c r="B46" s="393" t="s">
        <v>1086</v>
      </c>
      <c r="C46" s="393" t="s">
        <v>1087</v>
      </c>
      <c r="D46" s="217" t="s">
        <v>809</v>
      </c>
      <c r="E46" s="8" t="s">
        <v>246</v>
      </c>
      <c r="F46" s="251"/>
      <c r="G46" s="251"/>
      <c r="H46" s="251"/>
      <c r="I46" s="251"/>
      <c r="J46" s="335">
        <v>69500000</v>
      </c>
      <c r="K46" s="251"/>
      <c r="L46" s="251"/>
      <c r="M46" s="251"/>
      <c r="N46" s="251"/>
      <c r="O46" s="253">
        <v>69500000</v>
      </c>
      <c r="P46" s="366">
        <v>137915843</v>
      </c>
      <c r="Q46" s="196"/>
      <c r="R46" s="266"/>
      <c r="S46" s="196"/>
      <c r="T46" s="194"/>
      <c r="U46" s="46"/>
      <c r="V46" s="196"/>
      <c r="W46" s="48"/>
      <c r="X46" s="194"/>
      <c r="Y46" s="196"/>
      <c r="Z46" s="48"/>
      <c r="AA46" s="228"/>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3"/>
      <c r="CB46" s="113"/>
      <c r="CC46" s="113"/>
      <c r="CD46" s="113"/>
      <c r="CE46" s="113"/>
      <c r="CF46" s="113"/>
      <c r="CG46" s="113"/>
      <c r="CH46" s="113"/>
      <c r="CI46" s="113"/>
      <c r="CJ46" s="113"/>
      <c r="CK46" s="113"/>
      <c r="CL46" s="113"/>
      <c r="CM46" s="113"/>
      <c r="CN46" s="113"/>
      <c r="CO46" s="113"/>
      <c r="CP46" s="113"/>
      <c r="CQ46" s="113"/>
      <c r="CR46" s="113"/>
      <c r="CS46" s="113"/>
      <c r="CT46" s="113"/>
      <c r="CU46" s="113"/>
      <c r="CV46" s="113"/>
      <c r="CW46" s="113"/>
      <c r="CX46" s="113"/>
      <c r="CY46" s="113"/>
      <c r="CZ46" s="113"/>
      <c r="DA46" s="113"/>
      <c r="DB46" s="113"/>
      <c r="DC46" s="113"/>
      <c r="DD46" s="113"/>
      <c r="DE46" s="113"/>
      <c r="DF46" s="113"/>
      <c r="DG46" s="113"/>
      <c r="DH46" s="113"/>
      <c r="DI46" s="113"/>
      <c r="DJ46" s="113"/>
      <c r="DK46" s="113"/>
      <c r="DL46" s="113"/>
      <c r="DM46" s="113"/>
      <c r="DN46" s="113"/>
      <c r="DO46" s="113"/>
      <c r="DP46" s="113"/>
      <c r="DQ46" s="113"/>
      <c r="DR46" s="113"/>
      <c r="DS46" s="113"/>
      <c r="DT46" s="113"/>
      <c r="DU46" s="113"/>
      <c r="DV46" s="113"/>
      <c r="DW46" s="113"/>
      <c r="DX46" s="113"/>
      <c r="DY46" s="113"/>
      <c r="DZ46" s="113"/>
      <c r="EA46" s="113"/>
      <c r="EB46" s="113"/>
    </row>
    <row r="47" spans="1:132" s="114" customFormat="1" ht="25.5" x14ac:dyDescent="0.25">
      <c r="A47" s="375"/>
      <c r="B47" s="394"/>
      <c r="C47" s="394"/>
      <c r="D47" s="217" t="s">
        <v>1159</v>
      </c>
      <c r="E47" s="8" t="s">
        <v>993</v>
      </c>
      <c r="F47" s="251"/>
      <c r="G47" s="251"/>
      <c r="H47" s="251"/>
      <c r="I47" s="251"/>
      <c r="J47" s="335">
        <v>8461500</v>
      </c>
      <c r="K47" s="251"/>
      <c r="L47" s="251"/>
      <c r="M47" s="251"/>
      <c r="N47" s="251"/>
      <c r="O47" s="253">
        <f t="shared" si="0"/>
        <v>8461500</v>
      </c>
      <c r="P47" s="374"/>
      <c r="Q47" s="211"/>
      <c r="R47" s="266"/>
      <c r="S47" s="211"/>
      <c r="T47" s="208"/>
      <c r="U47" s="46"/>
      <c r="V47" s="211"/>
      <c r="W47" s="48"/>
      <c r="X47" s="208"/>
      <c r="Y47" s="211"/>
      <c r="Z47" s="48"/>
      <c r="AA47" s="228"/>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c r="BT47" s="113"/>
      <c r="BU47" s="113"/>
      <c r="BV47" s="113"/>
      <c r="BW47" s="113"/>
      <c r="BX47" s="113"/>
      <c r="BY47" s="113"/>
      <c r="BZ47" s="113"/>
      <c r="CA47" s="113"/>
      <c r="CB47" s="113"/>
      <c r="CC47" s="113"/>
      <c r="CD47" s="113"/>
      <c r="CE47" s="113"/>
      <c r="CF47" s="113"/>
      <c r="CG47" s="113"/>
      <c r="CH47" s="113"/>
      <c r="CI47" s="113"/>
      <c r="CJ47" s="113"/>
      <c r="CK47" s="113"/>
      <c r="CL47" s="113"/>
      <c r="CM47" s="113"/>
      <c r="CN47" s="113"/>
      <c r="CO47" s="113"/>
      <c r="CP47" s="113"/>
      <c r="CQ47" s="113"/>
      <c r="CR47" s="113"/>
      <c r="CS47" s="113"/>
      <c r="CT47" s="113"/>
      <c r="CU47" s="113"/>
      <c r="CV47" s="113"/>
      <c r="CW47" s="113"/>
      <c r="CX47" s="113"/>
      <c r="CY47" s="113"/>
      <c r="CZ47" s="113"/>
      <c r="DA47" s="113"/>
      <c r="DB47" s="113"/>
      <c r="DC47" s="113"/>
      <c r="DD47" s="113"/>
      <c r="DE47" s="113"/>
      <c r="DF47" s="113"/>
      <c r="DG47" s="113"/>
      <c r="DH47" s="113"/>
      <c r="DI47" s="113"/>
      <c r="DJ47" s="113"/>
      <c r="DK47" s="113"/>
      <c r="DL47" s="113"/>
      <c r="DM47" s="113"/>
      <c r="DN47" s="113"/>
      <c r="DO47" s="113"/>
      <c r="DP47" s="113"/>
      <c r="DQ47" s="113"/>
      <c r="DR47" s="113"/>
      <c r="DS47" s="113"/>
      <c r="DT47" s="113"/>
      <c r="DU47" s="113"/>
      <c r="DV47" s="113"/>
      <c r="DW47" s="113"/>
      <c r="DX47" s="113"/>
      <c r="DY47" s="113"/>
      <c r="DZ47" s="113"/>
      <c r="EA47" s="113"/>
      <c r="EB47" s="113"/>
    </row>
    <row r="48" spans="1:132" s="114" customFormat="1" ht="25.5" x14ac:dyDescent="0.25">
      <c r="A48" s="363"/>
      <c r="B48" s="395"/>
      <c r="C48" s="395"/>
      <c r="D48" s="217" t="s">
        <v>1161</v>
      </c>
      <c r="E48" s="8" t="s">
        <v>123</v>
      </c>
      <c r="F48" s="251"/>
      <c r="G48" s="251"/>
      <c r="H48" s="251"/>
      <c r="I48" s="251"/>
      <c r="J48" s="335">
        <v>59954343</v>
      </c>
      <c r="K48" s="251"/>
      <c r="L48" s="251"/>
      <c r="M48" s="251"/>
      <c r="N48" s="251"/>
      <c r="O48" s="253">
        <f t="shared" si="0"/>
        <v>59954343</v>
      </c>
      <c r="P48" s="367"/>
      <c r="Q48" s="211"/>
      <c r="R48" s="266"/>
      <c r="S48" s="211"/>
      <c r="T48" s="208"/>
      <c r="U48" s="46"/>
      <c r="V48" s="211"/>
      <c r="W48" s="48"/>
      <c r="X48" s="208"/>
      <c r="Y48" s="211"/>
      <c r="Z48" s="48"/>
      <c r="AA48" s="228"/>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c r="BV48" s="113"/>
      <c r="BW48" s="113"/>
      <c r="BX48" s="113"/>
      <c r="BY48" s="113"/>
      <c r="BZ48" s="113"/>
      <c r="CA48" s="113"/>
      <c r="CB48" s="113"/>
      <c r="CC48" s="113"/>
      <c r="CD48" s="113"/>
      <c r="CE48" s="113"/>
      <c r="CF48" s="113"/>
      <c r="CG48" s="113"/>
      <c r="CH48" s="113"/>
      <c r="CI48" s="113"/>
      <c r="CJ48" s="113"/>
      <c r="CK48" s="113"/>
      <c r="CL48" s="113"/>
      <c r="CM48" s="113"/>
      <c r="CN48" s="113"/>
      <c r="CO48" s="113"/>
      <c r="CP48" s="113"/>
      <c r="CQ48" s="113"/>
      <c r="CR48" s="113"/>
      <c r="CS48" s="113"/>
      <c r="CT48" s="113"/>
      <c r="CU48" s="113"/>
      <c r="CV48" s="113"/>
      <c r="CW48" s="113"/>
      <c r="CX48" s="113"/>
      <c r="CY48" s="113"/>
      <c r="CZ48" s="113"/>
      <c r="DA48" s="113"/>
      <c r="DB48" s="113"/>
      <c r="DC48" s="113"/>
      <c r="DD48" s="113"/>
      <c r="DE48" s="113"/>
      <c r="DF48" s="113"/>
      <c r="DG48" s="113"/>
      <c r="DH48" s="113"/>
      <c r="DI48" s="113"/>
      <c r="DJ48" s="113"/>
      <c r="DK48" s="113"/>
      <c r="DL48" s="113"/>
      <c r="DM48" s="113"/>
      <c r="DN48" s="113"/>
      <c r="DO48" s="113"/>
      <c r="DP48" s="113"/>
      <c r="DQ48" s="113"/>
      <c r="DR48" s="113"/>
      <c r="DS48" s="113"/>
      <c r="DT48" s="113"/>
      <c r="DU48" s="113"/>
      <c r="DV48" s="113"/>
      <c r="DW48" s="113"/>
      <c r="DX48" s="113"/>
      <c r="DY48" s="113"/>
      <c r="DZ48" s="113"/>
      <c r="EA48" s="113"/>
      <c r="EB48" s="113"/>
    </row>
    <row r="49" spans="1:132" s="114" customFormat="1" ht="15" x14ac:dyDescent="0.25">
      <c r="A49" s="87"/>
      <c r="B49" s="87"/>
      <c r="C49" s="87"/>
      <c r="D49" s="87"/>
      <c r="E49" s="87"/>
      <c r="F49" s="87"/>
      <c r="G49" s="87"/>
      <c r="H49" s="87"/>
      <c r="I49" s="88"/>
      <c r="J49" s="88"/>
      <c r="K49" s="88"/>
      <c r="L49" s="88"/>
      <c r="M49" s="87"/>
      <c r="N49" s="87"/>
      <c r="O49" s="89">
        <f>SUM(O46:O48)</f>
        <v>137915843</v>
      </c>
      <c r="P49" s="87"/>
      <c r="Q49" s="87"/>
      <c r="R49" s="87"/>
      <c r="S49" s="87"/>
      <c r="T49" s="105">
        <f>SUM(T46:T48)</f>
        <v>0</v>
      </c>
      <c r="U49" s="90"/>
      <c r="V49" s="87"/>
      <c r="W49" s="96"/>
      <c r="X49" s="105">
        <f>SUM(X46:X48)</f>
        <v>0</v>
      </c>
      <c r="Y49" s="87"/>
      <c r="Z49" s="96"/>
      <c r="AA49" s="105">
        <f>SUM(AA46:AA48)</f>
        <v>0</v>
      </c>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3"/>
      <c r="CI49" s="113"/>
      <c r="CJ49" s="113"/>
      <c r="CK49" s="113"/>
      <c r="CL49" s="113"/>
      <c r="CM49" s="113"/>
      <c r="CN49" s="113"/>
      <c r="CO49" s="113"/>
      <c r="CP49" s="113"/>
      <c r="CQ49" s="113"/>
      <c r="CR49" s="113"/>
      <c r="CS49" s="113"/>
      <c r="CT49" s="113"/>
      <c r="CU49" s="113"/>
      <c r="CV49" s="113"/>
      <c r="CW49" s="113"/>
      <c r="CX49" s="113"/>
      <c r="CY49" s="113"/>
      <c r="CZ49" s="113"/>
      <c r="DA49" s="113"/>
      <c r="DB49" s="113"/>
      <c r="DC49" s="113"/>
      <c r="DD49" s="113"/>
      <c r="DE49" s="113"/>
      <c r="DF49" s="113"/>
      <c r="DG49" s="113"/>
      <c r="DH49" s="113"/>
      <c r="DI49" s="113"/>
      <c r="DJ49" s="113"/>
      <c r="DK49" s="113"/>
      <c r="DL49" s="113"/>
      <c r="DM49" s="113"/>
      <c r="DN49" s="113"/>
      <c r="DO49" s="113"/>
      <c r="DP49" s="113"/>
      <c r="DQ49" s="113"/>
      <c r="DR49" s="113"/>
      <c r="DS49" s="113"/>
      <c r="DT49" s="113"/>
      <c r="DU49" s="113"/>
      <c r="DV49" s="113"/>
      <c r="DW49" s="113"/>
      <c r="DX49" s="113"/>
      <c r="DY49" s="113"/>
      <c r="DZ49" s="113"/>
      <c r="EA49" s="113"/>
      <c r="EB49" s="113"/>
    </row>
    <row r="50" spans="1:132" s="114" customFormat="1" ht="77.25" customHeight="1" x14ac:dyDescent="0.25">
      <c r="A50" s="362" t="s">
        <v>1088</v>
      </c>
      <c r="B50" s="393" t="s">
        <v>1089</v>
      </c>
      <c r="C50" s="393" t="s">
        <v>1090</v>
      </c>
      <c r="D50" s="217" t="s">
        <v>809</v>
      </c>
      <c r="E50" s="8" t="s">
        <v>246</v>
      </c>
      <c r="F50" s="251"/>
      <c r="G50" s="251"/>
      <c r="H50" s="251"/>
      <c r="I50" s="251"/>
      <c r="J50" s="335">
        <v>6000000</v>
      </c>
      <c r="K50" s="251"/>
      <c r="L50" s="251"/>
      <c r="M50" s="251"/>
      <c r="N50" s="251"/>
      <c r="O50" s="67">
        <f t="shared" si="0"/>
        <v>6000000</v>
      </c>
      <c r="P50" s="366">
        <v>466832420</v>
      </c>
      <c r="Q50" s="196"/>
      <c r="R50" s="266"/>
      <c r="S50" s="196"/>
      <c r="T50" s="194"/>
      <c r="U50" s="46"/>
      <c r="V50" s="196"/>
      <c r="W50" s="48"/>
      <c r="X50" s="194"/>
      <c r="Y50" s="196"/>
      <c r="Z50" s="48"/>
      <c r="AA50" s="228"/>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3"/>
      <c r="BR50" s="113"/>
      <c r="BS50" s="113"/>
      <c r="BT50" s="113"/>
      <c r="BU50" s="113"/>
      <c r="BV50" s="113"/>
      <c r="BW50" s="113"/>
      <c r="BX50" s="113"/>
      <c r="BY50" s="113"/>
      <c r="BZ50" s="113"/>
      <c r="CA50" s="113"/>
      <c r="CB50" s="113"/>
      <c r="CC50" s="113"/>
      <c r="CD50" s="113"/>
      <c r="CE50" s="113"/>
      <c r="CF50" s="113"/>
      <c r="CG50" s="113"/>
      <c r="CH50" s="113"/>
      <c r="CI50" s="113"/>
      <c r="CJ50" s="113"/>
      <c r="CK50" s="113"/>
      <c r="CL50" s="113"/>
      <c r="CM50" s="113"/>
      <c r="CN50" s="113"/>
      <c r="CO50" s="113"/>
      <c r="CP50" s="113"/>
      <c r="CQ50" s="113"/>
      <c r="CR50" s="113"/>
      <c r="CS50" s="113"/>
      <c r="CT50" s="113"/>
      <c r="CU50" s="113"/>
      <c r="CV50" s="113"/>
      <c r="CW50" s="113"/>
      <c r="CX50" s="113"/>
      <c r="CY50" s="113"/>
      <c r="CZ50" s="113"/>
      <c r="DA50" s="113"/>
      <c r="DB50" s="113"/>
      <c r="DC50" s="113"/>
      <c r="DD50" s="113"/>
      <c r="DE50" s="113"/>
      <c r="DF50" s="113"/>
      <c r="DG50" s="113"/>
      <c r="DH50" s="113"/>
      <c r="DI50" s="113"/>
      <c r="DJ50" s="113"/>
      <c r="DK50" s="113"/>
      <c r="DL50" s="113"/>
      <c r="DM50" s="113"/>
      <c r="DN50" s="113"/>
      <c r="DO50" s="113"/>
      <c r="DP50" s="113"/>
      <c r="DQ50" s="113"/>
      <c r="DR50" s="113"/>
      <c r="DS50" s="113"/>
      <c r="DT50" s="113"/>
      <c r="DU50" s="113"/>
      <c r="DV50" s="113"/>
      <c r="DW50" s="113"/>
      <c r="DX50" s="113"/>
      <c r="DY50" s="113"/>
      <c r="DZ50" s="113"/>
      <c r="EA50" s="113"/>
      <c r="EB50" s="113"/>
    </row>
    <row r="51" spans="1:132" s="114" customFormat="1" ht="27" x14ac:dyDescent="0.25">
      <c r="A51" s="375"/>
      <c r="B51" s="394"/>
      <c r="C51" s="394"/>
      <c r="D51" s="217" t="s">
        <v>812</v>
      </c>
      <c r="E51" s="8" t="s">
        <v>165</v>
      </c>
      <c r="F51" s="251"/>
      <c r="G51" s="251"/>
      <c r="H51" s="251"/>
      <c r="I51" s="251"/>
      <c r="J51" s="335">
        <v>27450000</v>
      </c>
      <c r="K51" s="251"/>
      <c r="L51" s="251"/>
      <c r="M51" s="251"/>
      <c r="N51" s="251"/>
      <c r="O51" s="67">
        <f t="shared" si="0"/>
        <v>27450000</v>
      </c>
      <c r="P51" s="374"/>
      <c r="Q51" s="211"/>
      <c r="R51" s="266"/>
      <c r="S51" s="211"/>
      <c r="T51" s="208"/>
      <c r="U51" s="46"/>
      <c r="V51" s="211"/>
      <c r="W51" s="48"/>
      <c r="X51" s="208"/>
      <c r="Y51" s="211"/>
      <c r="Z51" s="48"/>
      <c r="AA51" s="228"/>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3"/>
      <c r="BR51" s="113"/>
      <c r="BS51" s="113"/>
      <c r="BT51" s="113"/>
      <c r="BU51" s="113"/>
      <c r="BV51" s="113"/>
      <c r="BW51" s="113"/>
      <c r="BX51" s="113"/>
      <c r="BY51" s="113"/>
      <c r="BZ51" s="113"/>
      <c r="CA51" s="113"/>
      <c r="CB51" s="113"/>
      <c r="CC51" s="113"/>
      <c r="CD51" s="113"/>
      <c r="CE51" s="113"/>
      <c r="CF51" s="113"/>
      <c r="CG51" s="113"/>
      <c r="CH51" s="113"/>
      <c r="CI51" s="113"/>
      <c r="CJ51" s="113"/>
      <c r="CK51" s="113"/>
      <c r="CL51" s="113"/>
      <c r="CM51" s="113"/>
      <c r="CN51" s="113"/>
      <c r="CO51" s="113"/>
      <c r="CP51" s="113"/>
      <c r="CQ51" s="113"/>
      <c r="CR51" s="113"/>
      <c r="CS51" s="113"/>
      <c r="CT51" s="113"/>
      <c r="CU51" s="113"/>
      <c r="CV51" s="113"/>
      <c r="CW51" s="113"/>
      <c r="CX51" s="113"/>
      <c r="CY51" s="113"/>
      <c r="CZ51" s="113"/>
      <c r="DA51" s="113"/>
      <c r="DB51" s="113"/>
      <c r="DC51" s="113"/>
      <c r="DD51" s="113"/>
      <c r="DE51" s="113"/>
      <c r="DF51" s="113"/>
      <c r="DG51" s="113"/>
      <c r="DH51" s="113"/>
      <c r="DI51" s="113"/>
      <c r="DJ51" s="113"/>
      <c r="DK51" s="113"/>
      <c r="DL51" s="113"/>
      <c r="DM51" s="113"/>
      <c r="DN51" s="113"/>
      <c r="DO51" s="113"/>
      <c r="DP51" s="113"/>
      <c r="DQ51" s="113"/>
      <c r="DR51" s="113"/>
      <c r="DS51" s="113"/>
      <c r="DT51" s="113"/>
      <c r="DU51" s="113"/>
      <c r="DV51" s="113"/>
      <c r="DW51" s="113"/>
      <c r="DX51" s="113"/>
      <c r="DY51" s="113"/>
      <c r="DZ51" s="113"/>
      <c r="EA51" s="113"/>
      <c r="EB51" s="113"/>
    </row>
    <row r="52" spans="1:132" s="114" customFormat="1" ht="27" x14ac:dyDescent="0.25">
      <c r="A52" s="375"/>
      <c r="B52" s="394"/>
      <c r="C52" s="394"/>
      <c r="D52" s="131" t="s">
        <v>1157</v>
      </c>
      <c r="E52" s="8" t="s">
        <v>111</v>
      </c>
      <c r="F52" s="251"/>
      <c r="G52" s="251"/>
      <c r="H52" s="251"/>
      <c r="I52" s="251"/>
      <c r="J52" s="335">
        <v>10500000</v>
      </c>
      <c r="K52" s="251"/>
      <c r="L52" s="251"/>
      <c r="M52" s="251"/>
      <c r="N52" s="251"/>
      <c r="O52" s="67">
        <f t="shared" si="0"/>
        <v>10500000</v>
      </c>
      <c r="P52" s="374"/>
      <c r="Q52" s="211"/>
      <c r="R52" s="266"/>
      <c r="S52" s="211"/>
      <c r="T52" s="208"/>
      <c r="U52" s="46"/>
      <c r="V52" s="211"/>
      <c r="W52" s="48"/>
      <c r="X52" s="208"/>
      <c r="Y52" s="211"/>
      <c r="Z52" s="48"/>
      <c r="AA52" s="228"/>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c r="BY52" s="113"/>
      <c r="BZ52" s="113"/>
      <c r="CA52" s="113"/>
      <c r="CB52" s="113"/>
      <c r="CC52" s="113"/>
      <c r="CD52" s="113"/>
      <c r="CE52" s="113"/>
      <c r="CF52" s="113"/>
      <c r="CG52" s="113"/>
      <c r="CH52" s="113"/>
      <c r="CI52" s="113"/>
      <c r="CJ52" s="113"/>
      <c r="CK52" s="113"/>
      <c r="CL52" s="113"/>
      <c r="CM52" s="113"/>
      <c r="CN52" s="113"/>
      <c r="CO52" s="113"/>
      <c r="CP52" s="113"/>
      <c r="CQ52" s="113"/>
      <c r="CR52" s="113"/>
      <c r="CS52" s="113"/>
      <c r="CT52" s="113"/>
      <c r="CU52" s="113"/>
      <c r="CV52" s="113"/>
      <c r="CW52" s="113"/>
      <c r="CX52" s="113"/>
      <c r="CY52" s="113"/>
      <c r="CZ52" s="113"/>
      <c r="DA52" s="113"/>
      <c r="DB52" s="113"/>
      <c r="DC52" s="113"/>
      <c r="DD52" s="113"/>
      <c r="DE52" s="113"/>
      <c r="DF52" s="113"/>
      <c r="DG52" s="113"/>
      <c r="DH52" s="113"/>
      <c r="DI52" s="113"/>
      <c r="DJ52" s="113"/>
      <c r="DK52" s="113"/>
      <c r="DL52" s="113"/>
      <c r="DM52" s="113"/>
      <c r="DN52" s="113"/>
      <c r="DO52" s="113"/>
      <c r="DP52" s="113"/>
      <c r="DQ52" s="113"/>
      <c r="DR52" s="113"/>
      <c r="DS52" s="113"/>
      <c r="DT52" s="113"/>
      <c r="DU52" s="113"/>
      <c r="DV52" s="113"/>
      <c r="DW52" s="113"/>
      <c r="DX52" s="113"/>
      <c r="DY52" s="113"/>
      <c r="DZ52" s="113"/>
      <c r="EA52" s="113"/>
      <c r="EB52" s="113"/>
    </row>
    <row r="53" spans="1:132" s="114" customFormat="1" ht="27" x14ac:dyDescent="0.25">
      <c r="A53" s="375"/>
      <c r="B53" s="394"/>
      <c r="C53" s="394"/>
      <c r="D53" s="131" t="s">
        <v>1162</v>
      </c>
      <c r="E53" s="8" t="s">
        <v>117</v>
      </c>
      <c r="F53" s="251"/>
      <c r="G53" s="251"/>
      <c r="H53" s="251"/>
      <c r="I53" s="251"/>
      <c r="J53" s="335">
        <v>2400000</v>
      </c>
      <c r="K53" s="251"/>
      <c r="L53" s="251"/>
      <c r="M53" s="251"/>
      <c r="N53" s="251"/>
      <c r="O53" s="67">
        <f t="shared" si="0"/>
        <v>2400000</v>
      </c>
      <c r="P53" s="374"/>
      <c r="Q53" s="211"/>
      <c r="R53" s="266"/>
      <c r="S53" s="211"/>
      <c r="T53" s="208"/>
      <c r="U53" s="46"/>
      <c r="V53" s="211"/>
      <c r="W53" s="48"/>
      <c r="X53" s="208"/>
      <c r="Y53" s="211"/>
      <c r="Z53" s="48"/>
      <c r="AA53" s="228"/>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3"/>
      <c r="BQ53" s="113"/>
      <c r="BR53" s="113"/>
      <c r="BS53" s="113"/>
      <c r="BT53" s="113"/>
      <c r="BU53" s="113"/>
      <c r="BV53" s="113"/>
      <c r="BW53" s="113"/>
      <c r="BX53" s="113"/>
      <c r="BY53" s="113"/>
      <c r="BZ53" s="113"/>
      <c r="CA53" s="113"/>
      <c r="CB53" s="113"/>
      <c r="CC53" s="113"/>
      <c r="CD53" s="113"/>
      <c r="CE53" s="113"/>
      <c r="CF53" s="113"/>
      <c r="CG53" s="113"/>
      <c r="CH53" s="113"/>
      <c r="CI53" s="113"/>
      <c r="CJ53" s="113"/>
      <c r="CK53" s="113"/>
      <c r="CL53" s="113"/>
      <c r="CM53" s="113"/>
      <c r="CN53" s="113"/>
      <c r="CO53" s="113"/>
      <c r="CP53" s="113"/>
      <c r="CQ53" s="113"/>
      <c r="CR53" s="113"/>
      <c r="CS53" s="113"/>
      <c r="CT53" s="113"/>
      <c r="CU53" s="113"/>
      <c r="CV53" s="113"/>
      <c r="CW53" s="113"/>
      <c r="CX53" s="113"/>
      <c r="CY53" s="113"/>
      <c r="CZ53" s="113"/>
      <c r="DA53" s="113"/>
      <c r="DB53" s="113"/>
      <c r="DC53" s="113"/>
      <c r="DD53" s="113"/>
      <c r="DE53" s="113"/>
      <c r="DF53" s="113"/>
      <c r="DG53" s="113"/>
      <c r="DH53" s="113"/>
      <c r="DI53" s="113"/>
      <c r="DJ53" s="113"/>
      <c r="DK53" s="113"/>
      <c r="DL53" s="113"/>
      <c r="DM53" s="113"/>
      <c r="DN53" s="113"/>
      <c r="DO53" s="113"/>
      <c r="DP53" s="113"/>
      <c r="DQ53" s="113"/>
      <c r="DR53" s="113"/>
      <c r="DS53" s="113"/>
      <c r="DT53" s="113"/>
      <c r="DU53" s="113"/>
      <c r="DV53" s="113"/>
      <c r="DW53" s="113"/>
      <c r="DX53" s="113"/>
      <c r="DY53" s="113"/>
      <c r="DZ53" s="113"/>
      <c r="EA53" s="113"/>
      <c r="EB53" s="113"/>
    </row>
    <row r="54" spans="1:132" s="114" customFormat="1" ht="35.25" customHeight="1" x14ac:dyDescent="0.25">
      <c r="A54" s="375"/>
      <c r="B54" s="394"/>
      <c r="C54" s="394"/>
      <c r="D54" s="131" t="s">
        <v>1163</v>
      </c>
      <c r="E54" s="8" t="s">
        <v>140</v>
      </c>
      <c r="F54" s="251"/>
      <c r="G54" s="251"/>
      <c r="H54" s="251"/>
      <c r="I54" s="251"/>
      <c r="J54" s="335">
        <v>3500000</v>
      </c>
      <c r="K54" s="251"/>
      <c r="L54" s="251"/>
      <c r="M54" s="251"/>
      <c r="N54" s="251"/>
      <c r="O54" s="67">
        <f t="shared" si="0"/>
        <v>3500000</v>
      </c>
      <c r="P54" s="374"/>
      <c r="Q54" s="211"/>
      <c r="R54" s="266"/>
      <c r="S54" s="211"/>
      <c r="T54" s="208"/>
      <c r="U54" s="46"/>
      <c r="V54" s="211"/>
      <c r="W54" s="48"/>
      <c r="X54" s="208"/>
      <c r="Y54" s="211"/>
      <c r="Z54" s="48"/>
      <c r="AA54" s="228"/>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c r="BR54" s="113"/>
      <c r="BS54" s="113"/>
      <c r="BT54" s="113"/>
      <c r="BU54" s="113"/>
      <c r="BV54" s="113"/>
      <c r="BW54" s="113"/>
      <c r="BX54" s="113"/>
      <c r="BY54" s="113"/>
      <c r="BZ54" s="113"/>
      <c r="CA54" s="113"/>
      <c r="CB54" s="113"/>
      <c r="CC54" s="113"/>
      <c r="CD54" s="113"/>
      <c r="CE54" s="113"/>
      <c r="CF54" s="113"/>
      <c r="CG54" s="113"/>
      <c r="CH54" s="113"/>
      <c r="CI54" s="113"/>
      <c r="CJ54" s="113"/>
      <c r="CK54" s="113"/>
      <c r="CL54" s="113"/>
      <c r="CM54" s="113"/>
      <c r="CN54" s="113"/>
      <c r="CO54" s="113"/>
      <c r="CP54" s="113"/>
      <c r="CQ54" s="113"/>
      <c r="CR54" s="113"/>
      <c r="CS54" s="113"/>
      <c r="CT54" s="113"/>
      <c r="CU54" s="113"/>
      <c r="CV54" s="113"/>
      <c r="CW54" s="113"/>
      <c r="CX54" s="113"/>
      <c r="CY54" s="113"/>
      <c r="CZ54" s="113"/>
      <c r="DA54" s="113"/>
      <c r="DB54" s="113"/>
      <c r="DC54" s="113"/>
      <c r="DD54" s="113"/>
      <c r="DE54" s="113"/>
      <c r="DF54" s="113"/>
      <c r="DG54" s="113"/>
      <c r="DH54" s="113"/>
      <c r="DI54" s="113"/>
      <c r="DJ54" s="113"/>
      <c r="DK54" s="113"/>
      <c r="DL54" s="113"/>
      <c r="DM54" s="113"/>
      <c r="DN54" s="113"/>
      <c r="DO54" s="113"/>
      <c r="DP54" s="113"/>
      <c r="DQ54" s="113"/>
      <c r="DR54" s="113"/>
      <c r="DS54" s="113"/>
      <c r="DT54" s="113"/>
      <c r="DU54" s="113"/>
      <c r="DV54" s="113"/>
      <c r="DW54" s="113"/>
      <c r="DX54" s="113"/>
      <c r="DY54" s="113"/>
      <c r="DZ54" s="113"/>
      <c r="EA54" s="113"/>
      <c r="EB54" s="113"/>
    </row>
    <row r="55" spans="1:132" s="114" customFormat="1" ht="54" x14ac:dyDescent="0.25">
      <c r="A55" s="375"/>
      <c r="B55" s="394"/>
      <c r="C55" s="394"/>
      <c r="D55" s="131" t="s">
        <v>1164</v>
      </c>
      <c r="E55" s="8" t="s">
        <v>100</v>
      </c>
      <c r="F55" s="251"/>
      <c r="G55" s="251"/>
      <c r="H55" s="251"/>
      <c r="I55" s="251"/>
      <c r="J55" s="335">
        <v>380432420</v>
      </c>
      <c r="K55" s="251"/>
      <c r="L55" s="251"/>
      <c r="M55" s="251"/>
      <c r="N55" s="251"/>
      <c r="O55" s="67">
        <f t="shared" si="0"/>
        <v>380432420</v>
      </c>
      <c r="P55" s="374"/>
      <c r="Q55" s="211"/>
      <c r="R55" s="266"/>
      <c r="S55" s="211"/>
      <c r="T55" s="208"/>
      <c r="U55" s="46"/>
      <c r="V55" s="211"/>
      <c r="W55" s="48"/>
      <c r="X55" s="208"/>
      <c r="Y55" s="211"/>
      <c r="Z55" s="48"/>
      <c r="AA55" s="228"/>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3"/>
      <c r="BT55" s="113"/>
      <c r="BU55" s="113"/>
      <c r="BV55" s="113"/>
      <c r="BW55" s="113"/>
      <c r="BX55" s="113"/>
      <c r="BY55" s="113"/>
      <c r="BZ55" s="113"/>
      <c r="CA55" s="113"/>
      <c r="CB55" s="113"/>
      <c r="CC55" s="113"/>
      <c r="CD55" s="113"/>
      <c r="CE55" s="113"/>
      <c r="CF55" s="113"/>
      <c r="CG55" s="113"/>
      <c r="CH55" s="113"/>
      <c r="CI55" s="113"/>
      <c r="CJ55" s="113"/>
      <c r="CK55" s="113"/>
      <c r="CL55" s="113"/>
      <c r="CM55" s="113"/>
      <c r="CN55" s="113"/>
      <c r="CO55" s="113"/>
      <c r="CP55" s="113"/>
      <c r="CQ55" s="113"/>
      <c r="CR55" s="113"/>
      <c r="CS55" s="113"/>
      <c r="CT55" s="113"/>
      <c r="CU55" s="113"/>
      <c r="CV55" s="113"/>
      <c r="CW55" s="113"/>
      <c r="CX55" s="113"/>
      <c r="CY55" s="113"/>
      <c r="CZ55" s="113"/>
      <c r="DA55" s="113"/>
      <c r="DB55" s="113"/>
      <c r="DC55" s="113"/>
      <c r="DD55" s="113"/>
      <c r="DE55" s="113"/>
      <c r="DF55" s="113"/>
      <c r="DG55" s="113"/>
      <c r="DH55" s="113"/>
      <c r="DI55" s="113"/>
      <c r="DJ55" s="113"/>
      <c r="DK55" s="113"/>
      <c r="DL55" s="113"/>
      <c r="DM55" s="113"/>
      <c r="DN55" s="113"/>
      <c r="DO55" s="113"/>
      <c r="DP55" s="113"/>
      <c r="DQ55" s="113"/>
      <c r="DR55" s="113"/>
      <c r="DS55" s="113"/>
      <c r="DT55" s="113"/>
      <c r="DU55" s="113"/>
      <c r="DV55" s="113"/>
      <c r="DW55" s="113"/>
      <c r="DX55" s="113"/>
      <c r="DY55" s="113"/>
      <c r="DZ55" s="113"/>
      <c r="EA55" s="113"/>
      <c r="EB55" s="113"/>
    </row>
    <row r="56" spans="1:132" s="114" customFormat="1" ht="39" customHeight="1" x14ac:dyDescent="0.25">
      <c r="A56" s="375"/>
      <c r="B56" s="394"/>
      <c r="C56" s="394"/>
      <c r="D56" s="219" t="s">
        <v>817</v>
      </c>
      <c r="E56" s="8" t="s">
        <v>106</v>
      </c>
      <c r="F56" s="251"/>
      <c r="G56" s="251"/>
      <c r="H56" s="251"/>
      <c r="I56" s="251"/>
      <c r="J56" s="335">
        <v>30000000</v>
      </c>
      <c r="K56" s="251"/>
      <c r="L56" s="251"/>
      <c r="M56" s="251"/>
      <c r="N56" s="251"/>
      <c r="O56" s="67">
        <f t="shared" si="0"/>
        <v>30000000</v>
      </c>
      <c r="P56" s="374"/>
      <c r="Q56" s="211"/>
      <c r="R56" s="266"/>
      <c r="S56" s="211"/>
      <c r="T56" s="208"/>
      <c r="U56" s="46"/>
      <c r="V56" s="211"/>
      <c r="W56" s="48"/>
      <c r="X56" s="208"/>
      <c r="Y56" s="211"/>
      <c r="Z56" s="48"/>
      <c r="AA56" s="228"/>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c r="BT56" s="113"/>
      <c r="BU56" s="113"/>
      <c r="BV56" s="113"/>
      <c r="BW56" s="113"/>
      <c r="BX56" s="113"/>
      <c r="BY56" s="113"/>
      <c r="BZ56" s="113"/>
      <c r="CA56" s="113"/>
      <c r="CB56" s="113"/>
      <c r="CC56" s="113"/>
      <c r="CD56" s="113"/>
      <c r="CE56" s="113"/>
      <c r="CF56" s="113"/>
      <c r="CG56" s="113"/>
      <c r="CH56" s="113"/>
      <c r="CI56" s="113"/>
      <c r="CJ56" s="113"/>
      <c r="CK56" s="113"/>
      <c r="CL56" s="113"/>
      <c r="CM56" s="113"/>
      <c r="CN56" s="113"/>
      <c r="CO56" s="113"/>
      <c r="CP56" s="113"/>
      <c r="CQ56" s="113"/>
      <c r="CR56" s="113"/>
      <c r="CS56" s="113"/>
      <c r="CT56" s="113"/>
      <c r="CU56" s="113"/>
      <c r="CV56" s="113"/>
      <c r="CW56" s="113"/>
      <c r="CX56" s="113"/>
      <c r="CY56" s="113"/>
      <c r="CZ56" s="113"/>
      <c r="DA56" s="113"/>
      <c r="DB56" s="113"/>
      <c r="DC56" s="113"/>
      <c r="DD56" s="113"/>
      <c r="DE56" s="113"/>
      <c r="DF56" s="113"/>
      <c r="DG56" s="113"/>
      <c r="DH56" s="113"/>
      <c r="DI56" s="113"/>
      <c r="DJ56" s="113"/>
      <c r="DK56" s="113"/>
      <c r="DL56" s="113"/>
      <c r="DM56" s="113"/>
      <c r="DN56" s="113"/>
      <c r="DO56" s="113"/>
      <c r="DP56" s="113"/>
      <c r="DQ56" s="113"/>
      <c r="DR56" s="113"/>
      <c r="DS56" s="113"/>
      <c r="DT56" s="113"/>
      <c r="DU56" s="113"/>
      <c r="DV56" s="113"/>
      <c r="DW56" s="113"/>
      <c r="DX56" s="113"/>
      <c r="DY56" s="113"/>
      <c r="DZ56" s="113"/>
      <c r="EA56" s="113"/>
      <c r="EB56" s="113"/>
    </row>
    <row r="57" spans="1:132" s="114" customFormat="1" ht="39" customHeight="1" x14ac:dyDescent="0.25">
      <c r="A57" s="375"/>
      <c r="B57" s="394"/>
      <c r="C57" s="394"/>
      <c r="D57" s="219" t="s">
        <v>1165</v>
      </c>
      <c r="E57" s="8" t="s">
        <v>113</v>
      </c>
      <c r="F57" s="251"/>
      <c r="G57" s="251"/>
      <c r="H57" s="251"/>
      <c r="I57" s="251"/>
      <c r="J57" s="335">
        <v>2400000</v>
      </c>
      <c r="K57" s="251"/>
      <c r="L57" s="251"/>
      <c r="M57" s="251"/>
      <c r="N57" s="251"/>
      <c r="O57" s="67">
        <f t="shared" si="0"/>
        <v>2400000</v>
      </c>
      <c r="P57" s="374"/>
      <c r="Q57" s="211"/>
      <c r="R57" s="266"/>
      <c r="S57" s="211"/>
      <c r="T57" s="208"/>
      <c r="U57" s="46"/>
      <c r="V57" s="211"/>
      <c r="W57" s="48"/>
      <c r="X57" s="208"/>
      <c r="Y57" s="211"/>
      <c r="Z57" s="48"/>
      <c r="AA57" s="228"/>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c r="BE57" s="113"/>
      <c r="BF57" s="113"/>
      <c r="BG57" s="113"/>
      <c r="BH57" s="113"/>
      <c r="BI57" s="113"/>
      <c r="BJ57" s="113"/>
      <c r="BK57" s="113"/>
      <c r="BL57" s="113"/>
      <c r="BM57" s="113"/>
      <c r="BN57" s="113"/>
      <c r="BO57" s="113"/>
      <c r="BP57" s="113"/>
      <c r="BQ57" s="113"/>
      <c r="BR57" s="113"/>
      <c r="BS57" s="113"/>
      <c r="BT57" s="113"/>
      <c r="BU57" s="113"/>
      <c r="BV57" s="113"/>
      <c r="BW57" s="113"/>
      <c r="BX57" s="113"/>
      <c r="BY57" s="113"/>
      <c r="BZ57" s="113"/>
      <c r="CA57" s="113"/>
      <c r="CB57" s="113"/>
      <c r="CC57" s="113"/>
      <c r="CD57" s="113"/>
      <c r="CE57" s="113"/>
      <c r="CF57" s="113"/>
      <c r="CG57" s="113"/>
      <c r="CH57" s="113"/>
      <c r="CI57" s="113"/>
      <c r="CJ57" s="113"/>
      <c r="CK57" s="113"/>
      <c r="CL57" s="113"/>
      <c r="CM57" s="113"/>
      <c r="CN57" s="113"/>
      <c r="CO57" s="113"/>
      <c r="CP57" s="113"/>
      <c r="CQ57" s="113"/>
      <c r="CR57" s="113"/>
      <c r="CS57" s="113"/>
      <c r="CT57" s="113"/>
      <c r="CU57" s="113"/>
      <c r="CV57" s="113"/>
      <c r="CW57" s="113"/>
      <c r="CX57" s="113"/>
      <c r="CY57" s="113"/>
      <c r="CZ57" s="113"/>
      <c r="DA57" s="113"/>
      <c r="DB57" s="113"/>
      <c r="DC57" s="113"/>
      <c r="DD57" s="113"/>
      <c r="DE57" s="113"/>
      <c r="DF57" s="113"/>
      <c r="DG57" s="113"/>
      <c r="DH57" s="113"/>
      <c r="DI57" s="113"/>
      <c r="DJ57" s="113"/>
      <c r="DK57" s="113"/>
      <c r="DL57" s="113"/>
      <c r="DM57" s="113"/>
      <c r="DN57" s="113"/>
      <c r="DO57" s="113"/>
      <c r="DP57" s="113"/>
      <c r="DQ57" s="113"/>
      <c r="DR57" s="113"/>
      <c r="DS57" s="113"/>
      <c r="DT57" s="113"/>
      <c r="DU57" s="113"/>
      <c r="DV57" s="113"/>
      <c r="DW57" s="113"/>
      <c r="DX57" s="113"/>
      <c r="DY57" s="113"/>
      <c r="DZ57" s="113"/>
      <c r="EA57" s="113"/>
      <c r="EB57" s="113"/>
    </row>
    <row r="58" spans="1:132" s="114" customFormat="1" ht="60.75" customHeight="1" x14ac:dyDescent="0.25">
      <c r="A58" s="363"/>
      <c r="B58" s="395"/>
      <c r="C58" s="395"/>
      <c r="D58" s="219" t="s">
        <v>1166</v>
      </c>
      <c r="E58" s="8" t="s">
        <v>232</v>
      </c>
      <c r="F58" s="251"/>
      <c r="G58" s="251"/>
      <c r="H58" s="251"/>
      <c r="I58" s="251"/>
      <c r="J58" s="335">
        <v>4150000</v>
      </c>
      <c r="K58" s="251"/>
      <c r="L58" s="251"/>
      <c r="M58" s="251"/>
      <c r="N58" s="251"/>
      <c r="O58" s="67">
        <f t="shared" si="0"/>
        <v>4150000</v>
      </c>
      <c r="P58" s="367"/>
      <c r="Q58" s="211"/>
      <c r="R58" s="266"/>
      <c r="S58" s="211"/>
      <c r="T58" s="208"/>
      <c r="U58" s="46"/>
      <c r="V58" s="211"/>
      <c r="W58" s="48"/>
      <c r="X58" s="208"/>
      <c r="Y58" s="211"/>
      <c r="Z58" s="48"/>
      <c r="AA58" s="228"/>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3"/>
      <c r="BK58" s="113"/>
      <c r="BL58" s="113"/>
      <c r="BM58" s="113"/>
      <c r="BN58" s="113"/>
      <c r="BO58" s="113"/>
      <c r="BP58" s="113"/>
      <c r="BQ58" s="113"/>
      <c r="BR58" s="113"/>
      <c r="BS58" s="113"/>
      <c r="BT58" s="113"/>
      <c r="BU58" s="113"/>
      <c r="BV58" s="113"/>
      <c r="BW58" s="113"/>
      <c r="BX58" s="113"/>
      <c r="BY58" s="113"/>
      <c r="BZ58" s="113"/>
      <c r="CA58" s="113"/>
      <c r="CB58" s="113"/>
      <c r="CC58" s="113"/>
      <c r="CD58" s="113"/>
      <c r="CE58" s="113"/>
      <c r="CF58" s="113"/>
      <c r="CG58" s="113"/>
      <c r="CH58" s="113"/>
      <c r="CI58" s="113"/>
      <c r="CJ58" s="113"/>
      <c r="CK58" s="113"/>
      <c r="CL58" s="113"/>
      <c r="CM58" s="113"/>
      <c r="CN58" s="113"/>
      <c r="CO58" s="113"/>
      <c r="CP58" s="113"/>
      <c r="CQ58" s="113"/>
      <c r="CR58" s="113"/>
      <c r="CS58" s="113"/>
      <c r="CT58" s="113"/>
      <c r="CU58" s="113"/>
      <c r="CV58" s="113"/>
      <c r="CW58" s="113"/>
      <c r="CX58" s="113"/>
      <c r="CY58" s="113"/>
      <c r="CZ58" s="113"/>
      <c r="DA58" s="113"/>
      <c r="DB58" s="113"/>
      <c r="DC58" s="113"/>
      <c r="DD58" s="113"/>
      <c r="DE58" s="113"/>
      <c r="DF58" s="113"/>
      <c r="DG58" s="113"/>
      <c r="DH58" s="113"/>
      <c r="DI58" s="113"/>
      <c r="DJ58" s="113"/>
      <c r="DK58" s="113"/>
      <c r="DL58" s="113"/>
      <c r="DM58" s="113"/>
      <c r="DN58" s="113"/>
      <c r="DO58" s="113"/>
      <c r="DP58" s="113"/>
      <c r="DQ58" s="113"/>
      <c r="DR58" s="113"/>
      <c r="DS58" s="113"/>
      <c r="DT58" s="113"/>
      <c r="DU58" s="113"/>
      <c r="DV58" s="113"/>
      <c r="DW58" s="113"/>
      <c r="DX58" s="113"/>
      <c r="DY58" s="113"/>
      <c r="DZ58" s="113"/>
      <c r="EA58" s="113"/>
      <c r="EB58" s="113"/>
    </row>
    <row r="59" spans="1:132" s="114" customFormat="1" ht="15" x14ac:dyDescent="0.25">
      <c r="A59" s="87"/>
      <c r="B59" s="87"/>
      <c r="C59" s="87"/>
      <c r="D59" s="87"/>
      <c r="E59" s="87"/>
      <c r="F59" s="87"/>
      <c r="G59" s="87"/>
      <c r="H59" s="87"/>
      <c r="I59" s="88"/>
      <c r="J59" s="88"/>
      <c r="K59" s="88"/>
      <c r="L59" s="88"/>
      <c r="M59" s="87"/>
      <c r="N59" s="87"/>
      <c r="O59" s="89">
        <f>SUM(O50:O58)</f>
        <v>466832420</v>
      </c>
      <c r="P59" s="87"/>
      <c r="Q59" s="87"/>
      <c r="R59" s="87"/>
      <c r="S59" s="87"/>
      <c r="T59" s="105">
        <f>SUM(T50:T58)</f>
        <v>0</v>
      </c>
      <c r="U59" s="90"/>
      <c r="V59" s="87"/>
      <c r="W59" s="96"/>
      <c r="X59" s="105">
        <f>SUM(X50:X58)</f>
        <v>0</v>
      </c>
      <c r="Y59" s="87"/>
      <c r="Z59" s="96"/>
      <c r="AA59" s="105">
        <f>SUM(AA50:AA58)</f>
        <v>0</v>
      </c>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3"/>
      <c r="BP59" s="113"/>
      <c r="BQ59" s="113"/>
      <c r="BR59" s="113"/>
      <c r="BS59" s="113"/>
      <c r="BT59" s="113"/>
      <c r="BU59" s="113"/>
      <c r="BV59" s="113"/>
      <c r="BW59" s="113"/>
      <c r="BX59" s="113"/>
      <c r="BY59" s="113"/>
      <c r="BZ59" s="113"/>
      <c r="CA59" s="113"/>
      <c r="CB59" s="113"/>
      <c r="CC59" s="113"/>
      <c r="CD59" s="113"/>
      <c r="CE59" s="113"/>
      <c r="CF59" s="113"/>
      <c r="CG59" s="113"/>
      <c r="CH59" s="113"/>
      <c r="CI59" s="113"/>
      <c r="CJ59" s="113"/>
      <c r="CK59" s="113"/>
      <c r="CL59" s="113"/>
      <c r="CM59" s="113"/>
      <c r="CN59" s="113"/>
      <c r="CO59" s="113"/>
      <c r="CP59" s="113"/>
      <c r="CQ59" s="113"/>
      <c r="CR59" s="113"/>
      <c r="CS59" s="113"/>
      <c r="CT59" s="113"/>
      <c r="CU59" s="113"/>
      <c r="CV59" s="113"/>
      <c r="CW59" s="113"/>
      <c r="CX59" s="113"/>
      <c r="CY59" s="113"/>
      <c r="CZ59" s="113"/>
      <c r="DA59" s="113"/>
      <c r="DB59" s="113"/>
      <c r="DC59" s="113"/>
      <c r="DD59" s="113"/>
      <c r="DE59" s="113"/>
      <c r="DF59" s="113"/>
      <c r="DG59" s="113"/>
      <c r="DH59" s="113"/>
      <c r="DI59" s="113"/>
      <c r="DJ59" s="113"/>
      <c r="DK59" s="113"/>
      <c r="DL59" s="113"/>
      <c r="DM59" s="113"/>
      <c r="DN59" s="113"/>
      <c r="DO59" s="113"/>
      <c r="DP59" s="113"/>
      <c r="DQ59" s="113"/>
      <c r="DR59" s="113"/>
      <c r="DS59" s="113"/>
      <c r="DT59" s="113"/>
      <c r="DU59" s="113"/>
      <c r="DV59" s="113"/>
      <c r="DW59" s="113"/>
      <c r="DX59" s="113"/>
      <c r="DY59" s="113"/>
      <c r="DZ59" s="113"/>
      <c r="EA59" s="113"/>
      <c r="EB59" s="113"/>
    </row>
    <row r="60" spans="1:132" s="114" customFormat="1" ht="42.75" x14ac:dyDescent="0.25">
      <c r="A60" s="201" t="s">
        <v>1091</v>
      </c>
      <c r="B60" s="230" t="s">
        <v>1092</v>
      </c>
      <c r="C60" s="38" t="s">
        <v>1076</v>
      </c>
      <c r="D60" s="217" t="s">
        <v>812</v>
      </c>
      <c r="E60" s="8" t="s">
        <v>165</v>
      </c>
      <c r="F60" s="251"/>
      <c r="G60" s="251"/>
      <c r="H60" s="251"/>
      <c r="I60" s="251"/>
      <c r="J60" s="335">
        <v>2002456092</v>
      </c>
      <c r="K60" s="251"/>
      <c r="L60" s="251"/>
      <c r="M60" s="251"/>
      <c r="N60" s="251"/>
      <c r="O60" s="67">
        <f t="shared" si="0"/>
        <v>2002456092</v>
      </c>
      <c r="P60" s="339">
        <v>2002456092</v>
      </c>
      <c r="Q60" s="196"/>
      <c r="R60" s="266"/>
      <c r="S60" s="196"/>
      <c r="T60" s="194"/>
      <c r="U60" s="46"/>
      <c r="V60" s="196"/>
      <c r="W60" s="48"/>
      <c r="X60" s="194"/>
      <c r="Y60" s="196"/>
      <c r="Z60" s="48"/>
      <c r="AA60" s="228"/>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c r="CJ60" s="113"/>
      <c r="CK60" s="113"/>
      <c r="CL60" s="113"/>
      <c r="CM60" s="113"/>
      <c r="CN60" s="113"/>
      <c r="CO60" s="113"/>
      <c r="CP60" s="113"/>
      <c r="CQ60" s="113"/>
      <c r="CR60" s="113"/>
      <c r="CS60" s="113"/>
      <c r="CT60" s="113"/>
      <c r="CU60" s="113"/>
      <c r="CV60" s="113"/>
      <c r="CW60" s="113"/>
      <c r="CX60" s="113"/>
      <c r="CY60" s="113"/>
      <c r="CZ60" s="113"/>
      <c r="DA60" s="113"/>
      <c r="DB60" s="113"/>
      <c r="DC60" s="113"/>
      <c r="DD60" s="113"/>
      <c r="DE60" s="113"/>
      <c r="DF60" s="113"/>
      <c r="DG60" s="113"/>
      <c r="DH60" s="113"/>
      <c r="DI60" s="113"/>
      <c r="DJ60" s="113"/>
      <c r="DK60" s="113"/>
      <c r="DL60" s="113"/>
      <c r="DM60" s="113"/>
      <c r="DN60" s="113"/>
      <c r="DO60" s="113"/>
      <c r="DP60" s="113"/>
      <c r="DQ60" s="113"/>
      <c r="DR60" s="113"/>
      <c r="DS60" s="113"/>
      <c r="DT60" s="113"/>
      <c r="DU60" s="113"/>
      <c r="DV60" s="113"/>
      <c r="DW60" s="113"/>
      <c r="DX60" s="113"/>
      <c r="DY60" s="113"/>
      <c r="DZ60" s="113"/>
      <c r="EA60" s="113"/>
      <c r="EB60" s="113"/>
    </row>
    <row r="61" spans="1:132" s="114" customFormat="1" ht="15" x14ac:dyDescent="0.25">
      <c r="A61" s="87"/>
      <c r="B61" s="87"/>
      <c r="C61" s="87"/>
      <c r="D61" s="87"/>
      <c r="E61" s="87"/>
      <c r="F61" s="87"/>
      <c r="G61" s="87"/>
      <c r="H61" s="87"/>
      <c r="I61" s="88"/>
      <c r="J61" s="88"/>
      <c r="K61" s="88"/>
      <c r="L61" s="88"/>
      <c r="M61" s="87"/>
      <c r="N61" s="87"/>
      <c r="O61" s="89">
        <f>+O60</f>
        <v>2002456092</v>
      </c>
      <c r="P61" s="87"/>
      <c r="Q61" s="87"/>
      <c r="R61" s="87"/>
      <c r="S61" s="87"/>
      <c r="T61" s="105">
        <f>+T60</f>
        <v>0</v>
      </c>
      <c r="U61" s="90"/>
      <c r="V61" s="87"/>
      <c r="W61" s="96"/>
      <c r="X61" s="105">
        <f>+X60</f>
        <v>0</v>
      </c>
      <c r="Y61" s="87"/>
      <c r="Z61" s="96"/>
      <c r="AA61" s="105">
        <f>+AA60</f>
        <v>0</v>
      </c>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row>
    <row r="62" spans="1:132" s="114" customFormat="1" ht="57" customHeight="1" x14ac:dyDescent="0.25">
      <c r="A62" s="362" t="s">
        <v>1093</v>
      </c>
      <c r="B62" s="393" t="s">
        <v>1094</v>
      </c>
      <c r="C62" s="393" t="s">
        <v>1095</v>
      </c>
      <c r="D62" s="217" t="s">
        <v>812</v>
      </c>
      <c r="E62" s="8" t="s">
        <v>165</v>
      </c>
      <c r="F62" s="251"/>
      <c r="G62" s="251"/>
      <c r="H62" s="251"/>
      <c r="I62" s="251"/>
      <c r="J62" s="335">
        <v>80250000</v>
      </c>
      <c r="K62" s="251"/>
      <c r="L62" s="251"/>
      <c r="M62" s="251"/>
      <c r="N62" s="251"/>
      <c r="O62" s="67">
        <f t="shared" si="0"/>
        <v>80250000</v>
      </c>
      <c r="P62" s="366">
        <v>122546000</v>
      </c>
      <c r="Q62" s="196"/>
      <c r="R62" s="266"/>
      <c r="S62" s="196"/>
      <c r="T62" s="194"/>
      <c r="U62" s="46"/>
      <c r="V62" s="196"/>
      <c r="W62" s="48"/>
      <c r="X62" s="194"/>
      <c r="Y62" s="196"/>
      <c r="Z62" s="48"/>
      <c r="AA62" s="228"/>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3"/>
      <c r="BY62" s="113"/>
      <c r="BZ62" s="113"/>
      <c r="CA62" s="113"/>
      <c r="CB62" s="113"/>
      <c r="CC62" s="113"/>
      <c r="CD62" s="113"/>
      <c r="CE62" s="113"/>
      <c r="CF62" s="113"/>
      <c r="CG62" s="113"/>
      <c r="CH62" s="113"/>
      <c r="CI62" s="113"/>
      <c r="CJ62" s="113"/>
      <c r="CK62" s="113"/>
      <c r="CL62" s="113"/>
      <c r="CM62" s="113"/>
      <c r="CN62" s="113"/>
      <c r="CO62" s="113"/>
      <c r="CP62" s="113"/>
      <c r="CQ62" s="113"/>
      <c r="CR62" s="113"/>
      <c r="CS62" s="113"/>
      <c r="CT62" s="113"/>
      <c r="CU62" s="113"/>
      <c r="CV62" s="113"/>
      <c r="CW62" s="113"/>
      <c r="CX62" s="113"/>
      <c r="CY62" s="113"/>
      <c r="CZ62" s="113"/>
      <c r="DA62" s="113"/>
      <c r="DB62" s="113"/>
      <c r="DC62" s="113"/>
      <c r="DD62" s="113"/>
      <c r="DE62" s="113"/>
      <c r="DF62" s="113"/>
      <c r="DG62" s="113"/>
      <c r="DH62" s="113"/>
      <c r="DI62" s="113"/>
      <c r="DJ62" s="113"/>
      <c r="DK62" s="113"/>
      <c r="DL62" s="113"/>
      <c r="DM62" s="113"/>
      <c r="DN62" s="113"/>
      <c r="DO62" s="113"/>
      <c r="DP62" s="113"/>
      <c r="DQ62" s="113"/>
      <c r="DR62" s="113"/>
      <c r="DS62" s="113"/>
      <c r="DT62" s="113"/>
      <c r="DU62" s="113"/>
      <c r="DV62" s="113"/>
      <c r="DW62" s="113"/>
      <c r="DX62" s="113"/>
      <c r="DY62" s="113"/>
      <c r="DZ62" s="113"/>
      <c r="EA62" s="113"/>
      <c r="EB62" s="113"/>
    </row>
    <row r="63" spans="1:132" s="114" customFormat="1" ht="25.5" x14ac:dyDescent="0.25">
      <c r="A63" s="363"/>
      <c r="B63" s="395"/>
      <c r="C63" s="395"/>
      <c r="D63" s="217" t="s">
        <v>1156</v>
      </c>
      <c r="E63" s="8" t="s">
        <v>1155</v>
      </c>
      <c r="F63" s="251"/>
      <c r="G63" s="251"/>
      <c r="H63" s="251"/>
      <c r="I63" s="251"/>
      <c r="J63" s="335">
        <v>42296000</v>
      </c>
      <c r="K63" s="251"/>
      <c r="L63" s="251"/>
      <c r="M63" s="251"/>
      <c r="N63" s="251"/>
      <c r="O63" s="67">
        <f t="shared" si="0"/>
        <v>42296000</v>
      </c>
      <c r="P63" s="367"/>
      <c r="Q63" s="211"/>
      <c r="R63" s="266"/>
      <c r="S63" s="211"/>
      <c r="T63" s="208"/>
      <c r="U63" s="46"/>
      <c r="V63" s="211"/>
      <c r="W63" s="48"/>
      <c r="X63" s="208"/>
      <c r="Y63" s="211"/>
      <c r="Z63" s="48"/>
      <c r="AA63" s="228"/>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13"/>
      <c r="BV63" s="113"/>
      <c r="BW63" s="113"/>
      <c r="BX63" s="113"/>
      <c r="BY63" s="113"/>
      <c r="BZ63" s="113"/>
      <c r="CA63" s="113"/>
      <c r="CB63" s="113"/>
      <c r="CC63" s="113"/>
      <c r="CD63" s="113"/>
      <c r="CE63" s="113"/>
      <c r="CF63" s="113"/>
      <c r="CG63" s="113"/>
      <c r="CH63" s="113"/>
      <c r="CI63" s="113"/>
      <c r="CJ63" s="113"/>
      <c r="CK63" s="113"/>
      <c r="CL63" s="113"/>
      <c r="CM63" s="113"/>
      <c r="CN63" s="113"/>
      <c r="CO63" s="113"/>
      <c r="CP63" s="113"/>
      <c r="CQ63" s="113"/>
      <c r="CR63" s="113"/>
      <c r="CS63" s="113"/>
      <c r="CT63" s="113"/>
      <c r="CU63" s="113"/>
      <c r="CV63" s="113"/>
      <c r="CW63" s="113"/>
      <c r="CX63" s="113"/>
      <c r="CY63" s="113"/>
      <c r="CZ63" s="113"/>
      <c r="DA63" s="113"/>
      <c r="DB63" s="113"/>
      <c r="DC63" s="113"/>
      <c r="DD63" s="113"/>
      <c r="DE63" s="113"/>
      <c r="DF63" s="113"/>
      <c r="DG63" s="113"/>
      <c r="DH63" s="113"/>
      <c r="DI63" s="113"/>
      <c r="DJ63" s="113"/>
      <c r="DK63" s="113"/>
      <c r="DL63" s="113"/>
      <c r="DM63" s="113"/>
      <c r="DN63" s="113"/>
      <c r="DO63" s="113"/>
      <c r="DP63" s="113"/>
      <c r="DQ63" s="113"/>
      <c r="DR63" s="113"/>
      <c r="DS63" s="113"/>
      <c r="DT63" s="113"/>
      <c r="DU63" s="113"/>
      <c r="DV63" s="113"/>
      <c r="DW63" s="113"/>
      <c r="DX63" s="113"/>
      <c r="DY63" s="113"/>
      <c r="DZ63" s="113"/>
      <c r="EA63" s="113"/>
      <c r="EB63" s="113"/>
    </row>
    <row r="64" spans="1:132" s="114" customFormat="1" ht="15" x14ac:dyDescent="0.25">
      <c r="A64" s="87"/>
      <c r="B64" s="87"/>
      <c r="C64" s="87"/>
      <c r="D64" s="87"/>
      <c r="E64" s="87"/>
      <c r="F64" s="87"/>
      <c r="G64" s="87"/>
      <c r="H64" s="87"/>
      <c r="I64" s="88"/>
      <c r="J64" s="88"/>
      <c r="K64" s="88"/>
      <c r="L64" s="88"/>
      <c r="M64" s="87"/>
      <c r="N64" s="87"/>
      <c r="O64" s="89">
        <f>SUM(O62:O63)</f>
        <v>122546000</v>
      </c>
      <c r="P64" s="87"/>
      <c r="Q64" s="87"/>
      <c r="R64" s="87"/>
      <c r="S64" s="87"/>
      <c r="T64" s="105">
        <f>SUM(T62:T63)</f>
        <v>0</v>
      </c>
      <c r="U64" s="90"/>
      <c r="V64" s="87"/>
      <c r="W64" s="96"/>
      <c r="X64" s="105">
        <f>SUM(X62:X63)</f>
        <v>0</v>
      </c>
      <c r="Y64" s="87"/>
      <c r="Z64" s="96"/>
      <c r="AA64" s="105">
        <f>SUM(AA62:AA63)</f>
        <v>0</v>
      </c>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113"/>
      <c r="BU64" s="113"/>
      <c r="BV64" s="113"/>
      <c r="BW64" s="113"/>
      <c r="BX64" s="113"/>
      <c r="BY64" s="113"/>
      <c r="BZ64" s="113"/>
      <c r="CA64" s="113"/>
      <c r="CB64" s="113"/>
      <c r="CC64" s="113"/>
      <c r="CD64" s="113"/>
      <c r="CE64" s="113"/>
      <c r="CF64" s="113"/>
      <c r="CG64" s="113"/>
      <c r="CH64" s="113"/>
      <c r="CI64" s="113"/>
      <c r="CJ64" s="113"/>
      <c r="CK64" s="113"/>
      <c r="CL64" s="113"/>
      <c r="CM64" s="113"/>
      <c r="CN64" s="113"/>
      <c r="CO64" s="113"/>
      <c r="CP64" s="113"/>
      <c r="CQ64" s="113"/>
      <c r="CR64" s="113"/>
      <c r="CS64" s="113"/>
      <c r="CT64" s="113"/>
      <c r="CU64" s="113"/>
      <c r="CV64" s="113"/>
      <c r="CW64" s="113"/>
      <c r="CX64" s="113"/>
      <c r="CY64" s="113"/>
      <c r="CZ64" s="113"/>
      <c r="DA64" s="113"/>
      <c r="DB64" s="113"/>
      <c r="DC64" s="113"/>
      <c r="DD64" s="113"/>
      <c r="DE64" s="113"/>
      <c r="DF64" s="113"/>
      <c r="DG64" s="113"/>
      <c r="DH64" s="113"/>
      <c r="DI64" s="113"/>
      <c r="DJ64" s="113"/>
      <c r="DK64" s="113"/>
      <c r="DL64" s="113"/>
      <c r="DM64" s="113"/>
      <c r="DN64" s="113"/>
      <c r="DO64" s="113"/>
      <c r="DP64" s="113"/>
      <c r="DQ64" s="113"/>
      <c r="DR64" s="113"/>
      <c r="DS64" s="113"/>
      <c r="DT64" s="113"/>
      <c r="DU64" s="113"/>
      <c r="DV64" s="113"/>
      <c r="DW64" s="113"/>
      <c r="DX64" s="113"/>
      <c r="DY64" s="113"/>
      <c r="DZ64" s="113"/>
      <c r="EA64" s="113"/>
      <c r="EB64" s="113"/>
    </row>
    <row r="65" spans="1:132" s="114" customFormat="1" ht="57" customHeight="1" x14ac:dyDescent="0.25">
      <c r="A65" s="362" t="s">
        <v>1096</v>
      </c>
      <c r="B65" s="393" t="s">
        <v>1097</v>
      </c>
      <c r="C65" s="393" t="s">
        <v>1095</v>
      </c>
      <c r="D65" s="217" t="s">
        <v>809</v>
      </c>
      <c r="E65" s="8" t="s">
        <v>246</v>
      </c>
      <c r="F65" s="251"/>
      <c r="G65" s="251"/>
      <c r="H65" s="251"/>
      <c r="I65" s="251"/>
      <c r="J65" s="335">
        <v>24250000</v>
      </c>
      <c r="K65" s="251"/>
      <c r="L65" s="251"/>
      <c r="M65" s="251"/>
      <c r="N65" s="251"/>
      <c r="O65" s="253">
        <v>24250000</v>
      </c>
      <c r="P65" s="366">
        <v>285190100</v>
      </c>
      <c r="Q65" s="196"/>
      <c r="R65" s="266"/>
      <c r="S65" s="196"/>
      <c r="T65" s="194"/>
      <c r="U65" s="46"/>
      <c r="V65" s="196"/>
      <c r="W65" s="48"/>
      <c r="X65" s="194"/>
      <c r="Y65" s="196"/>
      <c r="Z65" s="48"/>
      <c r="AA65" s="228"/>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3"/>
      <c r="BC65" s="113"/>
      <c r="BD65" s="113"/>
      <c r="BE65" s="113"/>
      <c r="BF65" s="113"/>
      <c r="BG65" s="113"/>
      <c r="BH65" s="113"/>
      <c r="BI65" s="113"/>
      <c r="BJ65" s="113"/>
      <c r="BK65" s="113"/>
      <c r="BL65" s="113"/>
      <c r="BM65" s="113"/>
      <c r="BN65" s="113"/>
      <c r="BO65" s="113"/>
      <c r="BP65" s="113"/>
      <c r="BQ65" s="113"/>
      <c r="BR65" s="113"/>
      <c r="BS65" s="113"/>
      <c r="BT65" s="113"/>
      <c r="BU65" s="113"/>
      <c r="BV65" s="113"/>
      <c r="BW65" s="113"/>
      <c r="BX65" s="113"/>
      <c r="BY65" s="113"/>
      <c r="BZ65" s="113"/>
      <c r="CA65" s="113"/>
      <c r="CB65" s="113"/>
      <c r="CC65" s="113"/>
      <c r="CD65" s="113"/>
      <c r="CE65" s="113"/>
      <c r="CF65" s="113"/>
      <c r="CG65" s="113"/>
      <c r="CH65" s="113"/>
      <c r="CI65" s="113"/>
      <c r="CJ65" s="113"/>
      <c r="CK65" s="113"/>
      <c r="CL65" s="113"/>
      <c r="CM65" s="113"/>
      <c r="CN65" s="113"/>
      <c r="CO65" s="113"/>
      <c r="CP65" s="113"/>
      <c r="CQ65" s="113"/>
      <c r="CR65" s="113"/>
      <c r="CS65" s="113"/>
      <c r="CT65" s="113"/>
      <c r="CU65" s="113"/>
      <c r="CV65" s="113"/>
      <c r="CW65" s="113"/>
      <c r="CX65" s="113"/>
      <c r="CY65" s="113"/>
      <c r="CZ65" s="113"/>
      <c r="DA65" s="113"/>
      <c r="DB65" s="113"/>
      <c r="DC65" s="113"/>
      <c r="DD65" s="113"/>
      <c r="DE65" s="113"/>
      <c r="DF65" s="113"/>
      <c r="DG65" s="113"/>
      <c r="DH65" s="113"/>
      <c r="DI65" s="113"/>
      <c r="DJ65" s="113"/>
      <c r="DK65" s="113"/>
      <c r="DL65" s="113"/>
      <c r="DM65" s="113"/>
      <c r="DN65" s="113"/>
      <c r="DO65" s="113"/>
      <c r="DP65" s="113"/>
      <c r="DQ65" s="113"/>
      <c r="DR65" s="113"/>
      <c r="DS65" s="113"/>
      <c r="DT65" s="113"/>
      <c r="DU65" s="113"/>
      <c r="DV65" s="113"/>
      <c r="DW65" s="113"/>
      <c r="DX65" s="113"/>
      <c r="DY65" s="113"/>
      <c r="DZ65" s="113"/>
      <c r="EA65" s="113"/>
      <c r="EB65" s="113"/>
    </row>
    <row r="66" spans="1:132" s="114" customFormat="1" ht="25.5" x14ac:dyDescent="0.25">
      <c r="A66" s="375"/>
      <c r="B66" s="394"/>
      <c r="C66" s="394"/>
      <c r="D66" s="217" t="s">
        <v>1156</v>
      </c>
      <c r="E66" s="8" t="s">
        <v>1155</v>
      </c>
      <c r="F66" s="251"/>
      <c r="G66" s="251"/>
      <c r="H66" s="251"/>
      <c r="I66" s="251"/>
      <c r="J66" s="335">
        <v>214133100</v>
      </c>
      <c r="K66" s="251"/>
      <c r="L66" s="251"/>
      <c r="M66" s="251"/>
      <c r="N66" s="251"/>
      <c r="O66" s="253">
        <f t="shared" si="0"/>
        <v>214133100</v>
      </c>
      <c r="P66" s="374"/>
      <c r="Q66" s="211"/>
      <c r="R66" s="266"/>
      <c r="S66" s="211"/>
      <c r="T66" s="208"/>
      <c r="U66" s="46"/>
      <c r="V66" s="211"/>
      <c r="W66" s="48"/>
      <c r="X66" s="208"/>
      <c r="Y66" s="211"/>
      <c r="Z66" s="48"/>
      <c r="AA66" s="228"/>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3"/>
      <c r="BX66" s="113"/>
      <c r="BY66" s="113"/>
      <c r="BZ66" s="113"/>
      <c r="CA66" s="113"/>
      <c r="CB66" s="113"/>
      <c r="CC66" s="113"/>
      <c r="CD66" s="113"/>
      <c r="CE66" s="113"/>
      <c r="CF66" s="113"/>
      <c r="CG66" s="113"/>
      <c r="CH66" s="113"/>
      <c r="CI66" s="113"/>
      <c r="CJ66" s="113"/>
      <c r="CK66" s="113"/>
      <c r="CL66" s="113"/>
      <c r="CM66" s="113"/>
      <c r="CN66" s="113"/>
      <c r="CO66" s="113"/>
      <c r="CP66" s="113"/>
      <c r="CQ66" s="113"/>
      <c r="CR66" s="113"/>
      <c r="CS66" s="113"/>
      <c r="CT66" s="113"/>
      <c r="CU66" s="113"/>
      <c r="CV66" s="113"/>
      <c r="CW66" s="113"/>
      <c r="CX66" s="113"/>
      <c r="CY66" s="113"/>
      <c r="CZ66" s="113"/>
      <c r="DA66" s="113"/>
      <c r="DB66" s="113"/>
      <c r="DC66" s="113"/>
      <c r="DD66" s="113"/>
      <c r="DE66" s="113"/>
      <c r="DF66" s="113"/>
      <c r="DG66" s="113"/>
      <c r="DH66" s="113"/>
      <c r="DI66" s="113"/>
      <c r="DJ66" s="113"/>
      <c r="DK66" s="113"/>
      <c r="DL66" s="113"/>
      <c r="DM66" s="113"/>
      <c r="DN66" s="113"/>
      <c r="DO66" s="113"/>
      <c r="DP66" s="113"/>
      <c r="DQ66" s="113"/>
      <c r="DR66" s="113"/>
      <c r="DS66" s="113"/>
      <c r="DT66" s="113"/>
      <c r="DU66" s="113"/>
      <c r="DV66" s="113"/>
      <c r="DW66" s="113"/>
      <c r="DX66" s="113"/>
      <c r="DY66" s="113"/>
      <c r="DZ66" s="113"/>
      <c r="EA66" s="113"/>
      <c r="EB66" s="113"/>
    </row>
    <row r="67" spans="1:132" s="114" customFormat="1" ht="27" x14ac:dyDescent="0.25">
      <c r="A67" s="363"/>
      <c r="B67" s="395"/>
      <c r="C67" s="395"/>
      <c r="D67" s="131" t="s">
        <v>1157</v>
      </c>
      <c r="E67" s="8" t="s">
        <v>111</v>
      </c>
      <c r="F67" s="251"/>
      <c r="G67" s="251"/>
      <c r="H67" s="251"/>
      <c r="I67" s="251"/>
      <c r="J67" s="335">
        <v>46807000</v>
      </c>
      <c r="K67" s="251"/>
      <c r="L67" s="251"/>
      <c r="M67" s="251"/>
      <c r="N67" s="251"/>
      <c r="O67" s="253">
        <f t="shared" si="0"/>
        <v>46807000</v>
      </c>
      <c r="P67" s="367"/>
      <c r="Q67" s="211"/>
      <c r="R67" s="266"/>
      <c r="S67" s="211"/>
      <c r="T67" s="208"/>
      <c r="U67" s="46"/>
      <c r="V67" s="211"/>
      <c r="W67" s="48"/>
      <c r="X67" s="208"/>
      <c r="Y67" s="211"/>
      <c r="Z67" s="48"/>
      <c r="AA67" s="228"/>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13"/>
      <c r="BA67" s="113"/>
      <c r="BB67" s="113"/>
      <c r="BC67" s="113"/>
      <c r="BD67" s="113"/>
      <c r="BE67" s="113"/>
      <c r="BF67" s="113"/>
      <c r="BG67" s="113"/>
      <c r="BH67" s="113"/>
      <c r="BI67" s="113"/>
      <c r="BJ67" s="113"/>
      <c r="BK67" s="113"/>
      <c r="BL67" s="113"/>
      <c r="BM67" s="113"/>
      <c r="BN67" s="113"/>
      <c r="BO67" s="113"/>
      <c r="BP67" s="113"/>
      <c r="BQ67" s="113"/>
      <c r="BR67" s="113"/>
      <c r="BS67" s="113"/>
      <c r="BT67" s="113"/>
      <c r="BU67" s="113"/>
      <c r="BV67" s="113"/>
      <c r="BW67" s="113"/>
      <c r="BX67" s="113"/>
      <c r="BY67" s="113"/>
      <c r="BZ67" s="113"/>
      <c r="CA67" s="113"/>
      <c r="CB67" s="113"/>
      <c r="CC67" s="113"/>
      <c r="CD67" s="113"/>
      <c r="CE67" s="113"/>
      <c r="CF67" s="113"/>
      <c r="CG67" s="113"/>
      <c r="CH67" s="113"/>
      <c r="CI67" s="113"/>
      <c r="CJ67" s="113"/>
      <c r="CK67" s="113"/>
      <c r="CL67" s="113"/>
      <c r="CM67" s="113"/>
      <c r="CN67" s="113"/>
      <c r="CO67" s="113"/>
      <c r="CP67" s="113"/>
      <c r="CQ67" s="113"/>
      <c r="CR67" s="113"/>
      <c r="CS67" s="113"/>
      <c r="CT67" s="113"/>
      <c r="CU67" s="113"/>
      <c r="CV67" s="113"/>
      <c r="CW67" s="113"/>
      <c r="CX67" s="113"/>
      <c r="CY67" s="113"/>
      <c r="CZ67" s="113"/>
      <c r="DA67" s="113"/>
      <c r="DB67" s="113"/>
      <c r="DC67" s="113"/>
      <c r="DD67" s="113"/>
      <c r="DE67" s="113"/>
      <c r="DF67" s="113"/>
      <c r="DG67" s="113"/>
      <c r="DH67" s="113"/>
      <c r="DI67" s="113"/>
      <c r="DJ67" s="113"/>
      <c r="DK67" s="113"/>
      <c r="DL67" s="113"/>
      <c r="DM67" s="113"/>
      <c r="DN67" s="113"/>
      <c r="DO67" s="113"/>
      <c r="DP67" s="113"/>
      <c r="DQ67" s="113"/>
      <c r="DR67" s="113"/>
      <c r="DS67" s="113"/>
      <c r="DT67" s="113"/>
      <c r="DU67" s="113"/>
      <c r="DV67" s="113"/>
      <c r="DW67" s="113"/>
      <c r="DX67" s="113"/>
      <c r="DY67" s="113"/>
      <c r="DZ67" s="113"/>
      <c r="EA67" s="113"/>
      <c r="EB67" s="113"/>
    </row>
    <row r="68" spans="1:132" s="114" customFormat="1" ht="15" x14ac:dyDescent="0.25">
      <c r="A68" s="87"/>
      <c r="B68" s="87"/>
      <c r="C68" s="87"/>
      <c r="D68" s="87"/>
      <c r="E68" s="87"/>
      <c r="F68" s="87"/>
      <c r="G68" s="87"/>
      <c r="H68" s="87"/>
      <c r="I68" s="88"/>
      <c r="J68" s="88"/>
      <c r="K68" s="88"/>
      <c r="L68" s="88"/>
      <c r="M68" s="87"/>
      <c r="N68" s="87"/>
      <c r="O68" s="89">
        <f>SUM(O65:O67)</f>
        <v>285190100</v>
      </c>
      <c r="P68" s="87"/>
      <c r="Q68" s="87"/>
      <c r="R68" s="87"/>
      <c r="S68" s="87"/>
      <c r="T68" s="105">
        <f>SUM(T65:T67)</f>
        <v>0</v>
      </c>
      <c r="U68" s="90"/>
      <c r="V68" s="87"/>
      <c r="W68" s="96"/>
      <c r="X68" s="105">
        <f>SUM(X65:X67)</f>
        <v>0</v>
      </c>
      <c r="Y68" s="87"/>
      <c r="Z68" s="96"/>
      <c r="AA68" s="105">
        <f>SUM(AA65:AA67)</f>
        <v>0</v>
      </c>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13"/>
      <c r="BA68" s="113"/>
      <c r="BB68" s="113"/>
      <c r="BC68" s="113"/>
      <c r="BD68" s="113"/>
      <c r="BE68" s="113"/>
      <c r="BF68" s="113"/>
      <c r="BG68" s="113"/>
      <c r="BH68" s="113"/>
      <c r="BI68" s="113"/>
      <c r="BJ68" s="113"/>
      <c r="BK68" s="113"/>
      <c r="BL68" s="113"/>
      <c r="BM68" s="113"/>
      <c r="BN68" s="113"/>
      <c r="BO68" s="113"/>
      <c r="BP68" s="113"/>
      <c r="BQ68" s="113"/>
      <c r="BR68" s="113"/>
      <c r="BS68" s="113"/>
      <c r="BT68" s="113"/>
      <c r="BU68" s="113"/>
      <c r="BV68" s="113"/>
      <c r="BW68" s="113"/>
      <c r="BX68" s="113"/>
      <c r="BY68" s="113"/>
      <c r="BZ68" s="113"/>
      <c r="CA68" s="113"/>
      <c r="CB68" s="113"/>
      <c r="CC68" s="113"/>
      <c r="CD68" s="113"/>
      <c r="CE68" s="113"/>
      <c r="CF68" s="113"/>
      <c r="CG68" s="113"/>
      <c r="CH68" s="113"/>
      <c r="CI68" s="113"/>
      <c r="CJ68" s="113"/>
      <c r="CK68" s="113"/>
      <c r="CL68" s="113"/>
      <c r="CM68" s="113"/>
      <c r="CN68" s="113"/>
      <c r="CO68" s="113"/>
      <c r="CP68" s="113"/>
      <c r="CQ68" s="113"/>
      <c r="CR68" s="113"/>
      <c r="CS68" s="113"/>
      <c r="CT68" s="113"/>
      <c r="CU68" s="113"/>
      <c r="CV68" s="113"/>
      <c r="CW68" s="113"/>
      <c r="CX68" s="113"/>
      <c r="CY68" s="113"/>
      <c r="CZ68" s="113"/>
      <c r="DA68" s="113"/>
      <c r="DB68" s="113"/>
      <c r="DC68" s="113"/>
      <c r="DD68" s="113"/>
      <c r="DE68" s="113"/>
      <c r="DF68" s="113"/>
      <c r="DG68" s="113"/>
      <c r="DH68" s="113"/>
      <c r="DI68" s="113"/>
      <c r="DJ68" s="113"/>
      <c r="DK68" s="113"/>
      <c r="DL68" s="113"/>
      <c r="DM68" s="113"/>
      <c r="DN68" s="113"/>
      <c r="DO68" s="113"/>
      <c r="DP68" s="113"/>
      <c r="DQ68" s="113"/>
      <c r="DR68" s="113"/>
      <c r="DS68" s="113"/>
      <c r="DT68" s="113"/>
      <c r="DU68" s="113"/>
      <c r="DV68" s="113"/>
      <c r="DW68" s="113"/>
      <c r="DX68" s="113"/>
      <c r="DY68" s="113"/>
      <c r="DZ68" s="113"/>
      <c r="EA68" s="113"/>
      <c r="EB68" s="113"/>
    </row>
    <row r="69" spans="1:132" s="114" customFormat="1" ht="42.75" x14ac:dyDescent="0.25">
      <c r="A69" s="201" t="s">
        <v>1098</v>
      </c>
      <c r="B69" s="232" t="s">
        <v>1099</v>
      </c>
      <c r="C69" s="231" t="s">
        <v>1100</v>
      </c>
      <c r="D69" s="131" t="s">
        <v>1157</v>
      </c>
      <c r="E69" s="8" t="s">
        <v>111</v>
      </c>
      <c r="F69" s="251"/>
      <c r="G69" s="251"/>
      <c r="H69" s="251"/>
      <c r="I69" s="251"/>
      <c r="J69" s="335">
        <v>55834000</v>
      </c>
      <c r="K69" s="251"/>
      <c r="L69" s="251"/>
      <c r="M69" s="251"/>
      <c r="N69" s="251"/>
      <c r="O69" s="67">
        <f t="shared" si="0"/>
        <v>55834000</v>
      </c>
      <c r="P69" s="339">
        <v>55834000</v>
      </c>
      <c r="Q69" s="196"/>
      <c r="R69" s="266"/>
      <c r="S69" s="196"/>
      <c r="T69" s="194"/>
      <c r="U69" s="46"/>
      <c r="V69" s="196"/>
      <c r="W69" s="48"/>
      <c r="X69" s="194"/>
      <c r="Y69" s="196"/>
      <c r="Z69" s="48"/>
      <c r="AA69" s="228"/>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3"/>
      <c r="BR69" s="113"/>
      <c r="BS69" s="113"/>
      <c r="BT69" s="113"/>
      <c r="BU69" s="113"/>
      <c r="BV69" s="113"/>
      <c r="BW69" s="113"/>
      <c r="BX69" s="113"/>
      <c r="BY69" s="113"/>
      <c r="BZ69" s="113"/>
      <c r="CA69" s="113"/>
      <c r="CB69" s="113"/>
      <c r="CC69" s="113"/>
      <c r="CD69" s="113"/>
      <c r="CE69" s="113"/>
      <c r="CF69" s="113"/>
      <c r="CG69" s="113"/>
      <c r="CH69" s="113"/>
      <c r="CI69" s="113"/>
      <c r="CJ69" s="113"/>
      <c r="CK69" s="113"/>
      <c r="CL69" s="113"/>
      <c r="CM69" s="113"/>
      <c r="CN69" s="113"/>
      <c r="CO69" s="113"/>
      <c r="CP69" s="113"/>
      <c r="CQ69" s="113"/>
      <c r="CR69" s="113"/>
      <c r="CS69" s="113"/>
      <c r="CT69" s="113"/>
      <c r="CU69" s="113"/>
      <c r="CV69" s="113"/>
      <c r="CW69" s="113"/>
      <c r="CX69" s="113"/>
      <c r="CY69" s="113"/>
      <c r="CZ69" s="113"/>
      <c r="DA69" s="113"/>
      <c r="DB69" s="113"/>
      <c r="DC69" s="113"/>
      <c r="DD69" s="113"/>
      <c r="DE69" s="113"/>
      <c r="DF69" s="113"/>
      <c r="DG69" s="113"/>
      <c r="DH69" s="113"/>
      <c r="DI69" s="113"/>
      <c r="DJ69" s="113"/>
      <c r="DK69" s="113"/>
      <c r="DL69" s="113"/>
      <c r="DM69" s="113"/>
      <c r="DN69" s="113"/>
      <c r="DO69" s="113"/>
      <c r="DP69" s="113"/>
      <c r="DQ69" s="113"/>
      <c r="DR69" s="113"/>
      <c r="DS69" s="113"/>
      <c r="DT69" s="113"/>
      <c r="DU69" s="113"/>
      <c r="DV69" s="113"/>
      <c r="DW69" s="113"/>
      <c r="DX69" s="113"/>
      <c r="DY69" s="113"/>
      <c r="DZ69" s="113"/>
      <c r="EA69" s="113"/>
      <c r="EB69" s="113"/>
    </row>
    <row r="70" spans="1:132" s="114" customFormat="1" ht="15" x14ac:dyDescent="0.25">
      <c r="A70" s="87"/>
      <c r="B70" s="87"/>
      <c r="C70" s="87"/>
      <c r="D70" s="87"/>
      <c r="E70" s="87"/>
      <c r="F70" s="87"/>
      <c r="G70" s="87"/>
      <c r="H70" s="87"/>
      <c r="I70" s="88"/>
      <c r="J70" s="88"/>
      <c r="K70" s="88"/>
      <c r="L70" s="88"/>
      <c r="M70" s="87"/>
      <c r="N70" s="87"/>
      <c r="O70" s="89">
        <f>SUM(O69)</f>
        <v>55834000</v>
      </c>
      <c r="P70" s="87"/>
      <c r="Q70" s="87"/>
      <c r="R70" s="87"/>
      <c r="S70" s="87"/>
      <c r="T70" s="105">
        <f>SUM(T69)</f>
        <v>0</v>
      </c>
      <c r="U70" s="90"/>
      <c r="V70" s="87"/>
      <c r="W70" s="96"/>
      <c r="X70" s="105">
        <f>SUM(X69)</f>
        <v>0</v>
      </c>
      <c r="Y70" s="87"/>
      <c r="Z70" s="96"/>
      <c r="AA70" s="105">
        <f>SUM(AA69)</f>
        <v>0</v>
      </c>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c r="BD70" s="113"/>
      <c r="BE70" s="113"/>
      <c r="BF70" s="113"/>
      <c r="BG70" s="113"/>
      <c r="BH70" s="113"/>
      <c r="BI70" s="113"/>
      <c r="BJ70" s="113"/>
      <c r="BK70" s="113"/>
      <c r="BL70" s="113"/>
      <c r="BM70" s="113"/>
      <c r="BN70" s="113"/>
      <c r="BO70" s="113"/>
      <c r="BP70" s="113"/>
      <c r="BQ70" s="113"/>
      <c r="BR70" s="113"/>
      <c r="BS70" s="113"/>
      <c r="BT70" s="113"/>
      <c r="BU70" s="113"/>
      <c r="BV70" s="113"/>
      <c r="BW70" s="113"/>
      <c r="BX70" s="113"/>
      <c r="BY70" s="113"/>
      <c r="BZ70" s="113"/>
      <c r="CA70" s="113"/>
      <c r="CB70" s="113"/>
      <c r="CC70" s="113"/>
      <c r="CD70" s="113"/>
      <c r="CE70" s="113"/>
      <c r="CF70" s="113"/>
      <c r="CG70" s="113"/>
      <c r="CH70" s="113"/>
      <c r="CI70" s="113"/>
      <c r="CJ70" s="113"/>
      <c r="CK70" s="113"/>
      <c r="CL70" s="113"/>
      <c r="CM70" s="113"/>
      <c r="CN70" s="113"/>
      <c r="CO70" s="113"/>
      <c r="CP70" s="113"/>
      <c r="CQ70" s="113"/>
      <c r="CR70" s="113"/>
      <c r="CS70" s="113"/>
      <c r="CT70" s="113"/>
      <c r="CU70" s="113"/>
      <c r="CV70" s="113"/>
      <c r="CW70" s="113"/>
      <c r="CX70" s="113"/>
      <c r="CY70" s="113"/>
      <c r="CZ70" s="113"/>
      <c r="DA70" s="113"/>
      <c r="DB70" s="113"/>
      <c r="DC70" s="113"/>
      <c r="DD70" s="113"/>
      <c r="DE70" s="113"/>
      <c r="DF70" s="113"/>
      <c r="DG70" s="113"/>
      <c r="DH70" s="113"/>
      <c r="DI70" s="113"/>
      <c r="DJ70" s="113"/>
      <c r="DK70" s="113"/>
      <c r="DL70" s="113"/>
      <c r="DM70" s="113"/>
      <c r="DN70" s="113"/>
      <c r="DO70" s="113"/>
      <c r="DP70" s="113"/>
      <c r="DQ70" s="113"/>
      <c r="DR70" s="113"/>
      <c r="DS70" s="113"/>
      <c r="DT70" s="113"/>
      <c r="DU70" s="113"/>
      <c r="DV70" s="113"/>
      <c r="DW70" s="113"/>
      <c r="DX70" s="113"/>
      <c r="DY70" s="113"/>
      <c r="DZ70" s="113"/>
      <c r="EA70" s="113"/>
      <c r="EB70" s="113"/>
    </row>
    <row r="71" spans="1:132" s="64" customFormat="1" ht="17.25" hidden="1" thickBot="1" x14ac:dyDescent="0.35">
      <c r="A71" s="52"/>
      <c r="B71" s="52"/>
      <c r="C71" s="42"/>
      <c r="D71" s="42"/>
      <c r="E71" s="42"/>
      <c r="F71" s="241"/>
      <c r="G71" s="240"/>
      <c r="H71" s="240"/>
      <c r="I71" s="42"/>
      <c r="J71" s="42"/>
      <c r="K71" s="42"/>
      <c r="L71" s="42"/>
      <c r="M71" s="55" t="s">
        <v>29</v>
      </c>
      <c r="N71" s="55"/>
      <c r="O71" s="56">
        <f>+O12+O15+O22+O33+O24+O35+O39+O42+O45+O49+O59+O61+O64+O68+O70</f>
        <v>9453109518</v>
      </c>
      <c r="P71" s="57"/>
      <c r="Q71" s="57"/>
      <c r="R71" s="269"/>
      <c r="S71" s="57"/>
      <c r="T71" s="68">
        <f>+T12+T15+T22+T33+T24+T35+T39+T42+T45+T49+T59+T61+T64+T68+T70</f>
        <v>1870732474</v>
      </c>
      <c r="U71" s="58">
        <f>(T71*1)/O71</f>
        <v>0.19789599077825895</v>
      </c>
      <c r="V71" s="84"/>
      <c r="W71" s="115"/>
      <c r="X71" s="116">
        <f>+X12+X15+X22+X33+X24+X35+X39+X42+X45+X49+X59+X61+X64+X68+X70</f>
        <v>829688997</v>
      </c>
      <c r="Y71" s="84"/>
      <c r="Z71" s="115"/>
      <c r="AA71" s="117">
        <f>+AA12+AA15+AA22+AA33+AA24+AA35+AA39+AA42+AA45+AA49+AA59+AA61+AA64+AA68+AA70</f>
        <v>102849699</v>
      </c>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row>
    <row r="72" spans="1:132" ht="15" hidden="1" x14ac:dyDescent="0.25">
      <c r="U72" s="4"/>
    </row>
    <row r="73" spans="1:132" ht="15" hidden="1" x14ac:dyDescent="0.25">
      <c r="O73" s="324"/>
      <c r="T73" s="39"/>
      <c r="U73" s="6"/>
      <c r="V73" s="39"/>
    </row>
    <row r="74" spans="1:132" ht="15" hidden="1" x14ac:dyDescent="0.25">
      <c r="T74" s="39"/>
      <c r="U74" s="6"/>
      <c r="V74" s="39"/>
    </row>
    <row r="75" spans="1:132" ht="15" hidden="1" x14ac:dyDescent="0.25">
      <c r="T75" s="39"/>
      <c r="U75" s="6"/>
      <c r="V75" s="39"/>
    </row>
    <row r="76" spans="1:132" ht="15" hidden="1" x14ac:dyDescent="0.25">
      <c r="T76" s="39"/>
      <c r="U76" s="6"/>
      <c r="V76" s="39"/>
    </row>
    <row r="77" spans="1:132" ht="15" hidden="1" x14ac:dyDescent="0.25">
      <c r="T77" s="39"/>
      <c r="U77" s="6"/>
      <c r="V77" s="39"/>
    </row>
    <row r="78" spans="1:132" ht="15" hidden="1" x14ac:dyDescent="0.25">
      <c r="T78" s="39"/>
      <c r="U78" s="6"/>
      <c r="V78" s="39"/>
    </row>
    <row r="79" spans="1:132" ht="15" hidden="1" x14ac:dyDescent="0.25">
      <c r="T79" s="39"/>
      <c r="U79" s="6"/>
      <c r="V79" s="39"/>
    </row>
    <row r="80" spans="1:132" ht="15" hidden="1" x14ac:dyDescent="0.25">
      <c r="T80" s="39"/>
      <c r="U80" s="6"/>
      <c r="V80" s="39"/>
    </row>
    <row r="81" spans="20:22" ht="15" hidden="1" x14ac:dyDescent="0.25">
      <c r="T81" s="39"/>
      <c r="U81" s="7"/>
      <c r="V81" s="39"/>
    </row>
    <row r="82" spans="20:22" ht="15" hidden="1" x14ac:dyDescent="0.25"/>
    <row r="83" spans="20:22" ht="15" hidden="1" x14ac:dyDescent="0.25"/>
    <row r="84" spans="20:22" ht="15" hidden="1" x14ac:dyDescent="0.25"/>
    <row r="85" spans="20:22" ht="15" hidden="1" x14ac:dyDescent="0.25"/>
    <row r="86" spans="20:22" ht="15" hidden="1" x14ac:dyDescent="0.25"/>
    <row r="87" spans="20:22" ht="15" hidden="1" x14ac:dyDescent="0.25"/>
    <row r="88" spans="20:22" ht="15" hidden="1" x14ac:dyDescent="0.25"/>
    <row r="89" spans="20:22" ht="15" hidden="1" x14ac:dyDescent="0.25"/>
    <row r="90" spans="20:22" ht="15" hidden="1" x14ac:dyDescent="0.25"/>
    <row r="91" spans="20:22" ht="15" hidden="1" x14ac:dyDescent="0.25"/>
    <row r="92" spans="20:22" ht="15" hidden="1" x14ac:dyDescent="0.25"/>
    <row r="93" spans="20:22" ht="15" hidden="1" x14ac:dyDescent="0.25"/>
    <row r="94" spans="20:22" ht="15" hidden="1" x14ac:dyDescent="0.25"/>
    <row r="95" spans="20:22" ht="15" hidden="1" x14ac:dyDescent="0.25"/>
    <row r="96" spans="20:22"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sheetData>
  <sheetProtection algorithmName="SHA-512" hashValue="E7aoM4/mhD/27mRii7OKIO+04GmVVCDYJ5DQNeq7DjInI/6lq41c0WAemnb1ol8aI6GTI3MfmFFIcSJaraRxmg==" saltValue="OhSNKiclXA2kOeIsu+TIJA==" spinCount="100000" sheet="1" formatCells="0" formatColumns="0" formatRows="0" insertColumns="0" insertRows="0" insertHyperlinks="0" deleteColumns="0" deleteRows="0" sort="0" autoFilter="0" pivotTables="0"/>
  <mergeCells count="86">
    <mergeCell ref="C40:C41"/>
    <mergeCell ref="B40:B41"/>
    <mergeCell ref="A40:A41"/>
    <mergeCell ref="C46:C48"/>
    <mergeCell ref="B46:B48"/>
    <mergeCell ref="A46:A48"/>
    <mergeCell ref="A43:A44"/>
    <mergeCell ref="B43:B44"/>
    <mergeCell ref="C43:C44"/>
    <mergeCell ref="B50:B58"/>
    <mergeCell ref="C62:C63"/>
    <mergeCell ref="C65:C67"/>
    <mergeCell ref="C50:C58"/>
    <mergeCell ref="A50:A58"/>
    <mergeCell ref="P62:P63"/>
    <mergeCell ref="P65:P67"/>
    <mergeCell ref="B65:B67"/>
    <mergeCell ref="A65:A67"/>
    <mergeCell ref="A62:A63"/>
    <mergeCell ref="B62:B63"/>
    <mergeCell ref="P36:P38"/>
    <mergeCell ref="P40:P41"/>
    <mergeCell ref="P43:P44"/>
    <mergeCell ref="P46:P48"/>
    <mergeCell ref="P50:P58"/>
    <mergeCell ref="A36:A38"/>
    <mergeCell ref="C36:C38"/>
    <mergeCell ref="A16:A21"/>
    <mergeCell ref="F16:F21"/>
    <mergeCell ref="G16:G21"/>
    <mergeCell ref="B16:B21"/>
    <mergeCell ref="C16:C21"/>
    <mergeCell ref="B25:B32"/>
    <mergeCell ref="C25:C32"/>
    <mergeCell ref="L16:L21"/>
    <mergeCell ref="J8:J11"/>
    <mergeCell ref="K8:K11"/>
    <mergeCell ref="L8:L11"/>
    <mergeCell ref="B36:B38"/>
    <mergeCell ref="D8:D11"/>
    <mergeCell ref="F13:F14"/>
    <mergeCell ref="Z2:AA2"/>
    <mergeCell ref="B3:Y3"/>
    <mergeCell ref="Z3:AA3"/>
    <mergeCell ref="B4:Y5"/>
    <mergeCell ref="Z4:AA4"/>
    <mergeCell ref="Z5:AA5"/>
    <mergeCell ref="A2:A5"/>
    <mergeCell ref="B2:Y2"/>
    <mergeCell ref="E8:E11"/>
    <mergeCell ref="F8:F11"/>
    <mergeCell ref="O8:O11"/>
    <mergeCell ref="G8:G11"/>
    <mergeCell ref="H8:H11"/>
    <mergeCell ref="I8:I11"/>
    <mergeCell ref="N8:N11"/>
    <mergeCell ref="M8:M11"/>
    <mergeCell ref="P8:P11"/>
    <mergeCell ref="B8:B11"/>
    <mergeCell ref="A8:A11"/>
    <mergeCell ref="C8:C11"/>
    <mergeCell ref="A13:A14"/>
    <mergeCell ref="B13:B14"/>
    <mergeCell ref="C13:C14"/>
    <mergeCell ref="D13:D14"/>
    <mergeCell ref="P25:P32"/>
    <mergeCell ref="A25:A32"/>
    <mergeCell ref="O16:O21"/>
    <mergeCell ref="P16:P21"/>
    <mergeCell ref="D16:D21"/>
    <mergeCell ref="H16:H21"/>
    <mergeCell ref="I16:I21"/>
    <mergeCell ref="M16:M21"/>
    <mergeCell ref="N16:N21"/>
    <mergeCell ref="E16:E21"/>
    <mergeCell ref="J16:J21"/>
    <mergeCell ref="K16:K21"/>
    <mergeCell ref="M13:M14"/>
    <mergeCell ref="N13:N14"/>
    <mergeCell ref="O13:O14"/>
    <mergeCell ref="P13:P14"/>
    <mergeCell ref="E13:E14"/>
    <mergeCell ref="I13:I14"/>
    <mergeCell ref="J13:J14"/>
    <mergeCell ref="K13:K14"/>
    <mergeCell ref="L13:L14"/>
  </mergeCells>
  <conditionalFormatting sqref="U81:U1048576 U7:U23 U25:U34 U36:U38 U40:U41 U43:U44 U46:U48 U50:U58 U60 U62:U63 U65:U67 U69 U71">
    <cfRule type="cellIs" dxfId="1219" priority="111" operator="between">
      <formula>0.51</formula>
      <formula>0.69</formula>
    </cfRule>
    <cfRule type="cellIs" dxfId="1218" priority="112" operator="between">
      <formula>0.51</formula>
      <formula>0.69</formula>
    </cfRule>
    <cfRule type="cellIs" dxfId="1217" priority="113" operator="lessThan">
      <formula>0.5</formula>
    </cfRule>
    <cfRule type="cellIs" dxfId="1216" priority="114" operator="greaterThan">
      <formula>0.7</formula>
    </cfRule>
    <cfRule type="cellIs" dxfId="1215" priority="115" operator="between">
      <formula>0.51</formula>
      <formula>0.69</formula>
    </cfRule>
    <cfRule type="cellIs" dxfId="1214" priority="116" operator="lessThan">
      <formula>50</formula>
    </cfRule>
    <cfRule type="cellIs" dxfId="1213" priority="117" operator="greaterThan">
      <formula>0.7</formula>
    </cfRule>
    <cfRule type="cellIs" dxfId="1212" priority="118" operator="between">
      <formula>0.51</formula>
      <formula>0.69</formula>
    </cfRule>
    <cfRule type="cellIs" dxfId="1211" priority="119" operator="lessThan">
      <formula>0.5</formula>
    </cfRule>
    <cfRule type="cellIs" dxfId="1210" priority="120" operator="greaterThan">
      <formula>0.7</formula>
    </cfRule>
  </conditionalFormatting>
  <conditionalFormatting sqref="U24">
    <cfRule type="cellIs" dxfId="1209" priority="101" operator="between">
      <formula>0.51</formula>
      <formula>0.69</formula>
    </cfRule>
    <cfRule type="cellIs" dxfId="1208" priority="102" operator="between">
      <formula>0.51</formula>
      <formula>0.69</formula>
    </cfRule>
    <cfRule type="cellIs" dxfId="1207" priority="103" operator="lessThan">
      <formula>0.5</formula>
    </cfRule>
    <cfRule type="cellIs" dxfId="1206" priority="104" operator="greaterThan">
      <formula>0.7</formula>
    </cfRule>
    <cfRule type="cellIs" dxfId="1205" priority="105" operator="between">
      <formula>0.51</formula>
      <formula>0.69</formula>
    </cfRule>
    <cfRule type="cellIs" dxfId="1204" priority="106" operator="lessThan">
      <formula>50</formula>
    </cfRule>
    <cfRule type="cellIs" dxfId="1203" priority="107" operator="greaterThan">
      <formula>0.7</formula>
    </cfRule>
    <cfRule type="cellIs" dxfId="1202" priority="108" operator="between">
      <formula>0.51</formula>
      <formula>0.69</formula>
    </cfRule>
    <cfRule type="cellIs" dxfId="1201" priority="109" operator="lessThan">
      <formula>0.5</formula>
    </cfRule>
    <cfRule type="cellIs" dxfId="1200" priority="110" operator="greaterThan">
      <formula>0.7</formula>
    </cfRule>
  </conditionalFormatting>
  <conditionalFormatting sqref="U35">
    <cfRule type="cellIs" dxfId="1199" priority="91" operator="between">
      <formula>0.51</formula>
      <formula>0.69</formula>
    </cfRule>
    <cfRule type="cellIs" dxfId="1198" priority="92" operator="between">
      <formula>0.51</formula>
      <formula>0.69</formula>
    </cfRule>
    <cfRule type="cellIs" dxfId="1197" priority="93" operator="lessThan">
      <formula>0.5</formula>
    </cfRule>
    <cfRule type="cellIs" dxfId="1196" priority="94" operator="greaterThan">
      <formula>0.7</formula>
    </cfRule>
    <cfRule type="cellIs" dxfId="1195" priority="95" operator="between">
      <formula>0.51</formula>
      <formula>0.69</formula>
    </cfRule>
    <cfRule type="cellIs" dxfId="1194" priority="96" operator="lessThan">
      <formula>50</formula>
    </cfRule>
    <cfRule type="cellIs" dxfId="1193" priority="97" operator="greaterThan">
      <formula>0.7</formula>
    </cfRule>
    <cfRule type="cellIs" dxfId="1192" priority="98" operator="between">
      <formula>0.51</formula>
      <formula>0.69</formula>
    </cfRule>
    <cfRule type="cellIs" dxfId="1191" priority="99" operator="lessThan">
      <formula>0.5</formula>
    </cfRule>
    <cfRule type="cellIs" dxfId="1190" priority="100" operator="greaterThan">
      <formula>0.7</formula>
    </cfRule>
  </conditionalFormatting>
  <conditionalFormatting sqref="U39">
    <cfRule type="cellIs" dxfId="1189" priority="81" operator="between">
      <formula>0.51</formula>
      <formula>0.69</formula>
    </cfRule>
    <cfRule type="cellIs" dxfId="1188" priority="82" operator="between">
      <formula>0.51</formula>
      <formula>0.69</formula>
    </cfRule>
    <cfRule type="cellIs" dxfId="1187" priority="83" operator="lessThan">
      <formula>0.5</formula>
    </cfRule>
    <cfRule type="cellIs" dxfId="1186" priority="84" operator="greaterThan">
      <formula>0.7</formula>
    </cfRule>
    <cfRule type="cellIs" dxfId="1185" priority="85" operator="between">
      <formula>0.51</formula>
      <formula>0.69</formula>
    </cfRule>
    <cfRule type="cellIs" dxfId="1184" priority="86" operator="lessThan">
      <formula>50</formula>
    </cfRule>
    <cfRule type="cellIs" dxfId="1183" priority="87" operator="greaterThan">
      <formula>0.7</formula>
    </cfRule>
    <cfRule type="cellIs" dxfId="1182" priority="88" operator="between">
      <formula>0.51</formula>
      <formula>0.69</formula>
    </cfRule>
    <cfRule type="cellIs" dxfId="1181" priority="89" operator="lessThan">
      <formula>0.5</formula>
    </cfRule>
    <cfRule type="cellIs" dxfId="1180" priority="90" operator="greaterThan">
      <formula>0.7</formula>
    </cfRule>
  </conditionalFormatting>
  <conditionalFormatting sqref="U42">
    <cfRule type="cellIs" dxfId="1179" priority="71" operator="between">
      <formula>0.51</formula>
      <formula>0.69</formula>
    </cfRule>
    <cfRule type="cellIs" dxfId="1178" priority="72" operator="between">
      <formula>0.51</formula>
      <formula>0.69</formula>
    </cfRule>
    <cfRule type="cellIs" dxfId="1177" priority="73" operator="lessThan">
      <formula>0.5</formula>
    </cfRule>
    <cfRule type="cellIs" dxfId="1176" priority="74" operator="greaterThan">
      <formula>0.7</formula>
    </cfRule>
    <cfRule type="cellIs" dxfId="1175" priority="75" operator="between">
      <formula>0.51</formula>
      <formula>0.69</formula>
    </cfRule>
    <cfRule type="cellIs" dxfId="1174" priority="76" operator="lessThan">
      <formula>50</formula>
    </cfRule>
    <cfRule type="cellIs" dxfId="1173" priority="77" operator="greaterThan">
      <formula>0.7</formula>
    </cfRule>
    <cfRule type="cellIs" dxfId="1172" priority="78" operator="between">
      <formula>0.51</formula>
      <formula>0.69</formula>
    </cfRule>
    <cfRule type="cellIs" dxfId="1171" priority="79" operator="lessThan">
      <formula>0.5</formula>
    </cfRule>
    <cfRule type="cellIs" dxfId="1170" priority="80" operator="greaterThan">
      <formula>0.7</formula>
    </cfRule>
  </conditionalFormatting>
  <conditionalFormatting sqref="U45">
    <cfRule type="cellIs" dxfId="1169" priority="61" operator="between">
      <formula>0.51</formula>
      <formula>0.69</formula>
    </cfRule>
    <cfRule type="cellIs" dxfId="1168" priority="62" operator="between">
      <formula>0.51</formula>
      <formula>0.69</formula>
    </cfRule>
    <cfRule type="cellIs" dxfId="1167" priority="63" operator="lessThan">
      <formula>0.5</formula>
    </cfRule>
    <cfRule type="cellIs" dxfId="1166" priority="64" operator="greaterThan">
      <formula>0.7</formula>
    </cfRule>
    <cfRule type="cellIs" dxfId="1165" priority="65" operator="between">
      <formula>0.51</formula>
      <formula>0.69</formula>
    </cfRule>
    <cfRule type="cellIs" dxfId="1164" priority="66" operator="lessThan">
      <formula>50</formula>
    </cfRule>
    <cfRule type="cellIs" dxfId="1163" priority="67" operator="greaterThan">
      <formula>0.7</formula>
    </cfRule>
    <cfRule type="cellIs" dxfId="1162" priority="68" operator="between">
      <formula>0.51</formula>
      <formula>0.69</formula>
    </cfRule>
    <cfRule type="cellIs" dxfId="1161" priority="69" operator="lessThan">
      <formula>0.5</formula>
    </cfRule>
    <cfRule type="cellIs" dxfId="1160" priority="70" operator="greaterThan">
      <formula>0.7</formula>
    </cfRule>
  </conditionalFormatting>
  <conditionalFormatting sqref="U49">
    <cfRule type="cellIs" dxfId="1159" priority="51" operator="between">
      <formula>0.51</formula>
      <formula>0.69</formula>
    </cfRule>
    <cfRule type="cellIs" dxfId="1158" priority="52" operator="between">
      <formula>0.51</formula>
      <formula>0.69</formula>
    </cfRule>
    <cfRule type="cellIs" dxfId="1157" priority="53" operator="lessThan">
      <formula>0.5</formula>
    </cfRule>
    <cfRule type="cellIs" dxfId="1156" priority="54" operator="greaterThan">
      <formula>0.7</formula>
    </cfRule>
    <cfRule type="cellIs" dxfId="1155" priority="55" operator="between">
      <formula>0.51</formula>
      <formula>0.69</formula>
    </cfRule>
    <cfRule type="cellIs" dxfId="1154" priority="56" operator="lessThan">
      <formula>50</formula>
    </cfRule>
    <cfRule type="cellIs" dxfId="1153" priority="57" operator="greaterThan">
      <formula>0.7</formula>
    </cfRule>
    <cfRule type="cellIs" dxfId="1152" priority="58" operator="between">
      <formula>0.51</formula>
      <formula>0.69</formula>
    </cfRule>
    <cfRule type="cellIs" dxfId="1151" priority="59" operator="lessThan">
      <formula>0.5</formula>
    </cfRule>
    <cfRule type="cellIs" dxfId="1150" priority="60" operator="greaterThan">
      <formula>0.7</formula>
    </cfRule>
  </conditionalFormatting>
  <conditionalFormatting sqref="U59">
    <cfRule type="cellIs" dxfId="1149" priority="41" operator="between">
      <formula>0.51</formula>
      <formula>0.69</formula>
    </cfRule>
    <cfRule type="cellIs" dxfId="1148" priority="42" operator="between">
      <formula>0.51</formula>
      <formula>0.69</formula>
    </cfRule>
    <cfRule type="cellIs" dxfId="1147" priority="43" operator="lessThan">
      <formula>0.5</formula>
    </cfRule>
    <cfRule type="cellIs" dxfId="1146" priority="44" operator="greaterThan">
      <formula>0.7</formula>
    </cfRule>
    <cfRule type="cellIs" dxfId="1145" priority="45" operator="between">
      <formula>0.51</formula>
      <formula>0.69</formula>
    </cfRule>
    <cfRule type="cellIs" dxfId="1144" priority="46" operator="lessThan">
      <formula>50</formula>
    </cfRule>
    <cfRule type="cellIs" dxfId="1143" priority="47" operator="greaterThan">
      <formula>0.7</formula>
    </cfRule>
    <cfRule type="cellIs" dxfId="1142" priority="48" operator="between">
      <formula>0.51</formula>
      <formula>0.69</formula>
    </cfRule>
    <cfRule type="cellIs" dxfId="1141" priority="49" operator="lessThan">
      <formula>0.5</formula>
    </cfRule>
    <cfRule type="cellIs" dxfId="1140" priority="50" operator="greaterThan">
      <formula>0.7</formula>
    </cfRule>
  </conditionalFormatting>
  <conditionalFormatting sqref="U61">
    <cfRule type="cellIs" dxfId="1139" priority="31" operator="between">
      <formula>0.51</formula>
      <formula>0.69</formula>
    </cfRule>
    <cfRule type="cellIs" dxfId="1138" priority="32" operator="between">
      <formula>0.51</formula>
      <formula>0.69</formula>
    </cfRule>
    <cfRule type="cellIs" dxfId="1137" priority="33" operator="lessThan">
      <formula>0.5</formula>
    </cfRule>
    <cfRule type="cellIs" dxfId="1136" priority="34" operator="greaterThan">
      <formula>0.7</formula>
    </cfRule>
    <cfRule type="cellIs" dxfId="1135" priority="35" operator="between">
      <formula>0.51</formula>
      <formula>0.69</formula>
    </cfRule>
    <cfRule type="cellIs" dxfId="1134" priority="36" operator="lessThan">
      <formula>50</formula>
    </cfRule>
    <cfRule type="cellIs" dxfId="1133" priority="37" operator="greaterThan">
      <formula>0.7</formula>
    </cfRule>
    <cfRule type="cellIs" dxfId="1132" priority="38" operator="between">
      <formula>0.51</formula>
      <formula>0.69</formula>
    </cfRule>
    <cfRule type="cellIs" dxfId="1131" priority="39" operator="lessThan">
      <formula>0.5</formula>
    </cfRule>
    <cfRule type="cellIs" dxfId="1130" priority="40" operator="greaterThan">
      <formula>0.7</formula>
    </cfRule>
  </conditionalFormatting>
  <conditionalFormatting sqref="U64">
    <cfRule type="cellIs" dxfId="1129" priority="21" operator="between">
      <formula>0.51</formula>
      <formula>0.69</formula>
    </cfRule>
    <cfRule type="cellIs" dxfId="1128" priority="22" operator="between">
      <formula>0.51</formula>
      <formula>0.69</formula>
    </cfRule>
    <cfRule type="cellIs" dxfId="1127" priority="23" operator="lessThan">
      <formula>0.5</formula>
    </cfRule>
    <cfRule type="cellIs" dxfId="1126" priority="24" operator="greaterThan">
      <formula>0.7</formula>
    </cfRule>
    <cfRule type="cellIs" dxfId="1125" priority="25" operator="between">
      <formula>0.51</formula>
      <formula>0.69</formula>
    </cfRule>
    <cfRule type="cellIs" dxfId="1124" priority="26" operator="lessThan">
      <formula>50</formula>
    </cfRule>
    <cfRule type="cellIs" dxfId="1123" priority="27" operator="greaterThan">
      <formula>0.7</formula>
    </cfRule>
    <cfRule type="cellIs" dxfId="1122" priority="28" operator="between">
      <formula>0.51</formula>
      <formula>0.69</formula>
    </cfRule>
    <cfRule type="cellIs" dxfId="1121" priority="29" operator="lessThan">
      <formula>0.5</formula>
    </cfRule>
    <cfRule type="cellIs" dxfId="1120" priority="30" operator="greaterThan">
      <formula>0.7</formula>
    </cfRule>
  </conditionalFormatting>
  <conditionalFormatting sqref="U68">
    <cfRule type="cellIs" dxfId="1119" priority="11" operator="between">
      <formula>0.51</formula>
      <formula>0.69</formula>
    </cfRule>
    <cfRule type="cellIs" dxfId="1118" priority="12" operator="between">
      <formula>0.51</formula>
      <formula>0.69</formula>
    </cfRule>
    <cfRule type="cellIs" dxfId="1117" priority="13" operator="lessThan">
      <formula>0.5</formula>
    </cfRule>
    <cfRule type="cellIs" dxfId="1116" priority="14" operator="greaterThan">
      <formula>0.7</formula>
    </cfRule>
    <cfRule type="cellIs" dxfId="1115" priority="15" operator="between">
      <formula>0.51</formula>
      <formula>0.69</formula>
    </cfRule>
    <cfRule type="cellIs" dxfId="1114" priority="16" operator="lessThan">
      <formula>50</formula>
    </cfRule>
    <cfRule type="cellIs" dxfId="1113" priority="17" operator="greaterThan">
      <formula>0.7</formula>
    </cfRule>
    <cfRule type="cellIs" dxfId="1112" priority="18" operator="between">
      <formula>0.51</formula>
      <formula>0.69</formula>
    </cfRule>
    <cfRule type="cellIs" dxfId="1111" priority="19" operator="lessThan">
      <formula>0.5</formula>
    </cfRule>
    <cfRule type="cellIs" dxfId="1110" priority="20" operator="greaterThan">
      <formula>0.7</formula>
    </cfRule>
  </conditionalFormatting>
  <conditionalFormatting sqref="U70">
    <cfRule type="cellIs" dxfId="1109" priority="1" operator="between">
      <formula>0.51</formula>
      <formula>0.69</formula>
    </cfRule>
    <cfRule type="cellIs" dxfId="1108" priority="2" operator="between">
      <formula>0.51</formula>
      <formula>0.69</formula>
    </cfRule>
    <cfRule type="cellIs" dxfId="1107" priority="3" operator="lessThan">
      <formula>0.5</formula>
    </cfRule>
    <cfRule type="cellIs" dxfId="1106" priority="4" operator="greaterThan">
      <formula>0.7</formula>
    </cfRule>
    <cfRule type="cellIs" dxfId="1105" priority="5" operator="between">
      <formula>0.51</formula>
      <formula>0.69</formula>
    </cfRule>
    <cfRule type="cellIs" dxfId="1104" priority="6" operator="lessThan">
      <formula>50</formula>
    </cfRule>
    <cfRule type="cellIs" dxfId="1103" priority="7" operator="greaterThan">
      <formula>0.7</formula>
    </cfRule>
    <cfRule type="cellIs" dxfId="1102" priority="8" operator="between">
      <formula>0.51</formula>
      <formula>0.69</formula>
    </cfRule>
    <cfRule type="cellIs" dxfId="1101" priority="9" operator="lessThan">
      <formula>0.5</formula>
    </cfRule>
    <cfRule type="cellIs" dxfId="1100" priority="10" operator="greaterThan">
      <formula>0.7</formula>
    </cfRule>
  </conditionalFormatting>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482B"/>
  </sheetPr>
  <dimension ref="A1:EB109"/>
  <sheetViews>
    <sheetView showGridLines="0" topLeftCell="B7" zoomScale="90" zoomScaleNormal="90" workbookViewId="0">
      <pane ySplit="1" topLeftCell="A8" activePane="bottomLeft" state="frozen"/>
      <selection activeCell="B7" sqref="B7"/>
      <selection pane="bottomLeft" activeCell="E28" sqref="E28"/>
    </sheetView>
  </sheetViews>
  <sheetFormatPr baseColWidth="10" defaultColWidth="0" defaultRowHeight="0" customHeight="1" zeroHeight="1" x14ac:dyDescent="0.25"/>
  <cols>
    <col min="1" max="1" width="11.42578125" style="74" customWidth="1"/>
    <col min="2" max="2" width="45.7109375" style="74" customWidth="1"/>
    <col min="3" max="3" width="17.28515625" style="78" customWidth="1"/>
    <col min="4" max="4" width="14.7109375" style="74" customWidth="1"/>
    <col min="5" max="5" width="42.85546875" style="74" customWidth="1"/>
    <col min="6" max="6" width="21.140625" style="1" hidden="1" customWidth="1"/>
    <col min="7" max="7" width="19.85546875" style="227" hidden="1" customWidth="1"/>
    <col min="8" max="8" width="16.7109375" style="74" hidden="1" customWidth="1"/>
    <col min="9" max="9" width="15.5703125" style="74" hidden="1" customWidth="1"/>
    <col min="10" max="10" width="15.140625" style="74" hidden="1" customWidth="1"/>
    <col min="11" max="11" width="15" style="74" hidden="1" customWidth="1"/>
    <col min="12" max="12" width="18.7109375" style="74" customWidth="1"/>
    <col min="13" max="13" width="29.28515625" style="74" customWidth="1"/>
    <col min="14" max="14" width="15.7109375" style="74" customWidth="1"/>
    <col min="15" max="15" width="11.42578125" style="74" customWidth="1"/>
    <col min="16" max="16" width="15.42578125" style="74" customWidth="1"/>
    <col min="17" max="17" width="14.5703125" style="74" customWidth="1"/>
    <col min="18" max="18" width="11.5703125" style="3" bestFit="1" customWidth="1"/>
    <col min="19" max="19" width="11.42578125" style="74" customWidth="1"/>
    <col min="20" max="20" width="16.7109375" style="35" bestFit="1" customWidth="1"/>
    <col min="21" max="21" width="15.28515625" style="74" customWidth="1"/>
    <col min="22" max="22" width="11.42578125" style="74" customWidth="1"/>
    <col min="23" max="23" width="14.5703125" style="35" customWidth="1"/>
    <col min="24" max="24" width="19" style="74" bestFit="1" customWidth="1"/>
    <col min="25" max="129" width="11.5703125" style="73" hidden="1" customWidth="1"/>
    <col min="130" max="132" width="11.5703125" style="74" hidden="1" customWidth="1"/>
    <col min="133" max="16384" width="11.42578125" style="74" hidden="1"/>
  </cols>
  <sheetData>
    <row r="1" spans="1:129" ht="15" hidden="1" x14ac:dyDescent="0.25">
      <c r="A1" s="24"/>
      <c r="B1" s="25"/>
      <c r="C1" s="26"/>
      <c r="D1" s="26"/>
      <c r="E1" s="26"/>
      <c r="F1" s="27"/>
      <c r="G1" s="221"/>
      <c r="H1" s="28"/>
      <c r="I1" s="28"/>
      <c r="J1" s="28"/>
      <c r="K1" s="29"/>
      <c r="L1" s="24"/>
      <c r="M1" s="24"/>
      <c r="N1" s="24"/>
      <c r="O1" s="24"/>
      <c r="P1" s="24"/>
      <c r="Q1" s="24"/>
      <c r="R1" s="24"/>
      <c r="S1" s="24"/>
      <c r="T1" s="36"/>
      <c r="U1" s="24"/>
      <c r="V1" s="24"/>
      <c r="W1" s="36"/>
    </row>
    <row r="2" spans="1:129" ht="15" hidden="1" x14ac:dyDescent="0.25">
      <c r="A2" s="386"/>
      <c r="B2" s="387"/>
      <c r="C2" s="387"/>
      <c r="D2" s="387"/>
      <c r="E2" s="387"/>
      <c r="F2" s="387"/>
      <c r="G2" s="387"/>
      <c r="H2" s="387"/>
      <c r="I2" s="387"/>
      <c r="J2" s="387"/>
      <c r="K2" s="387"/>
      <c r="L2" s="387"/>
      <c r="M2" s="387"/>
      <c r="N2" s="387"/>
      <c r="O2" s="387"/>
      <c r="P2" s="387"/>
      <c r="Q2" s="387"/>
      <c r="R2" s="387"/>
      <c r="S2" s="387"/>
      <c r="T2" s="387"/>
      <c r="U2" s="387"/>
      <c r="V2" s="387"/>
      <c r="W2" s="390" t="s">
        <v>86</v>
      </c>
      <c r="X2" s="390"/>
    </row>
    <row r="3" spans="1:129" ht="15" hidden="1" customHeight="1" x14ac:dyDescent="0.25">
      <c r="A3" s="386"/>
      <c r="B3" s="391"/>
      <c r="C3" s="391"/>
      <c r="D3" s="391"/>
      <c r="E3" s="391"/>
      <c r="F3" s="391"/>
      <c r="G3" s="391"/>
      <c r="H3" s="391"/>
      <c r="I3" s="391"/>
      <c r="J3" s="391"/>
      <c r="K3" s="391"/>
      <c r="L3" s="391"/>
      <c r="M3" s="391"/>
      <c r="N3" s="391"/>
      <c r="O3" s="391"/>
      <c r="P3" s="391"/>
      <c r="Q3" s="391"/>
      <c r="R3" s="391"/>
      <c r="S3" s="391"/>
      <c r="T3" s="391"/>
      <c r="U3" s="391"/>
      <c r="V3" s="391"/>
      <c r="W3" s="390" t="s">
        <v>88</v>
      </c>
      <c r="X3" s="390"/>
    </row>
    <row r="4" spans="1:129" ht="15" hidden="1" customHeight="1" x14ac:dyDescent="0.25">
      <c r="A4" s="386"/>
      <c r="B4" s="391"/>
      <c r="C4" s="391"/>
      <c r="D4" s="391"/>
      <c r="E4" s="391"/>
      <c r="F4" s="391"/>
      <c r="G4" s="391"/>
      <c r="H4" s="391"/>
      <c r="I4" s="391"/>
      <c r="J4" s="391"/>
      <c r="K4" s="391"/>
      <c r="L4" s="391"/>
      <c r="M4" s="391"/>
      <c r="N4" s="391"/>
      <c r="O4" s="391"/>
      <c r="P4" s="391"/>
      <c r="Q4" s="391"/>
      <c r="R4" s="391"/>
      <c r="S4" s="391"/>
      <c r="T4" s="391"/>
      <c r="U4" s="391"/>
      <c r="V4" s="391"/>
      <c r="W4" s="390" t="s">
        <v>90</v>
      </c>
      <c r="X4" s="390"/>
    </row>
    <row r="5" spans="1:129" ht="15" hidden="1" x14ac:dyDescent="0.25">
      <c r="A5" s="386"/>
      <c r="B5" s="391"/>
      <c r="C5" s="391"/>
      <c r="D5" s="391"/>
      <c r="E5" s="391"/>
      <c r="F5" s="391"/>
      <c r="G5" s="391"/>
      <c r="H5" s="391"/>
      <c r="I5" s="391"/>
      <c r="J5" s="391"/>
      <c r="K5" s="391"/>
      <c r="L5" s="391"/>
      <c r="M5" s="391"/>
      <c r="N5" s="391"/>
      <c r="O5" s="391"/>
      <c r="P5" s="391"/>
      <c r="Q5" s="391"/>
      <c r="R5" s="391"/>
      <c r="S5" s="391"/>
      <c r="T5" s="391"/>
      <c r="U5" s="391"/>
      <c r="V5" s="391"/>
      <c r="W5" s="390" t="s">
        <v>91</v>
      </c>
      <c r="X5" s="390"/>
    </row>
    <row r="6" spans="1:129" ht="15" hidden="1" x14ac:dyDescent="0.25">
      <c r="A6" s="24"/>
      <c r="B6" s="24"/>
      <c r="C6" s="77"/>
      <c r="D6" s="24"/>
      <c r="E6" s="24"/>
      <c r="F6" s="24"/>
      <c r="G6" s="223"/>
      <c r="H6" s="24"/>
      <c r="I6" s="24"/>
      <c r="J6" s="24"/>
      <c r="K6" s="24"/>
      <c r="L6" s="24"/>
      <c r="M6" s="24"/>
      <c r="N6" s="24"/>
      <c r="O6" s="24"/>
      <c r="P6" s="24"/>
      <c r="Q6" s="24"/>
      <c r="R6" s="24"/>
      <c r="S6" s="24"/>
      <c r="T6" s="36"/>
      <c r="U6" s="24"/>
      <c r="V6" s="24"/>
      <c r="W6" s="36"/>
    </row>
    <row r="7" spans="1:129" s="34" customFormat="1" ht="63.75" x14ac:dyDescent="0.25">
      <c r="A7" s="41" t="s">
        <v>0</v>
      </c>
      <c r="B7" s="41" t="s">
        <v>1</v>
      </c>
      <c r="C7" s="41" t="s">
        <v>2</v>
      </c>
      <c r="D7" s="41" t="s">
        <v>103</v>
      </c>
      <c r="E7" s="41" t="s">
        <v>30</v>
      </c>
      <c r="F7" s="41" t="s">
        <v>96</v>
      </c>
      <c r="G7" s="224" t="s">
        <v>1234</v>
      </c>
      <c r="H7" s="41" t="s">
        <v>1152</v>
      </c>
      <c r="I7" s="41" t="s">
        <v>1154</v>
      </c>
      <c r="J7" s="41" t="s">
        <v>98</v>
      </c>
      <c r="K7" s="41" t="s">
        <v>99</v>
      </c>
      <c r="L7" s="41" t="s">
        <v>3</v>
      </c>
      <c r="M7" s="41" t="s">
        <v>4</v>
      </c>
      <c r="N7" s="41" t="s">
        <v>28</v>
      </c>
      <c r="O7" s="41" t="s">
        <v>21</v>
      </c>
      <c r="P7" s="41" t="s">
        <v>65</v>
      </c>
      <c r="Q7" s="41" t="s">
        <v>31</v>
      </c>
      <c r="R7" s="32" t="s">
        <v>62</v>
      </c>
      <c r="S7" s="41" t="s">
        <v>22</v>
      </c>
      <c r="T7" s="37" t="s">
        <v>23</v>
      </c>
      <c r="U7" s="41" t="s">
        <v>24</v>
      </c>
      <c r="V7" s="41" t="s">
        <v>25</v>
      </c>
      <c r="W7" s="37" t="s">
        <v>26</v>
      </c>
      <c r="X7" s="41" t="s">
        <v>27</v>
      </c>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row>
    <row r="8" spans="1:129" s="51" customFormat="1" ht="76.5" customHeight="1" x14ac:dyDescent="0.25">
      <c r="A8" s="69" t="s">
        <v>192</v>
      </c>
      <c r="B8" s="70" t="s">
        <v>193</v>
      </c>
      <c r="C8" s="38" t="s">
        <v>80</v>
      </c>
      <c r="D8" s="176" t="s">
        <v>1033</v>
      </c>
      <c r="E8" s="8" t="s">
        <v>194</v>
      </c>
      <c r="F8" s="335">
        <v>14415882</v>
      </c>
      <c r="G8" s="335">
        <v>957978</v>
      </c>
      <c r="H8" s="44"/>
      <c r="I8" s="336">
        <v>1739977</v>
      </c>
      <c r="J8" s="44"/>
      <c r="K8" s="44"/>
      <c r="L8" s="66">
        <f>+F8+G8+H8+I8+J8-K8</f>
        <v>17113837</v>
      </c>
      <c r="M8" s="343">
        <f>14415882+2697955</f>
        <v>17113837</v>
      </c>
      <c r="N8" s="44"/>
      <c r="O8" s="44"/>
      <c r="P8" s="44"/>
      <c r="Q8" s="44"/>
      <c r="R8" s="46"/>
      <c r="S8" s="71"/>
      <c r="T8" s="48"/>
      <c r="U8" s="71"/>
      <c r="V8" s="71"/>
      <c r="W8" s="48"/>
      <c r="X8" s="49"/>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row>
    <row r="9" spans="1:129" s="109" customFormat="1" ht="15" x14ac:dyDescent="0.25">
      <c r="A9" s="93"/>
      <c r="B9" s="93"/>
      <c r="C9" s="93"/>
      <c r="D9" s="93"/>
      <c r="E9" s="106"/>
      <c r="F9" s="102"/>
      <c r="G9" s="153"/>
      <c r="H9" s="93"/>
      <c r="I9" s="262"/>
      <c r="J9" s="93"/>
      <c r="K9" s="93"/>
      <c r="L9" s="103">
        <f>+L8</f>
        <v>17113837</v>
      </c>
      <c r="M9" s="102"/>
      <c r="N9" s="107"/>
      <c r="O9" s="87"/>
      <c r="P9" s="96"/>
      <c r="Q9" s="105">
        <f>+Q8</f>
        <v>0</v>
      </c>
      <c r="R9" s="90"/>
      <c r="S9" s="87"/>
      <c r="T9" s="96"/>
      <c r="U9" s="105">
        <f>+U8</f>
        <v>0</v>
      </c>
      <c r="V9" s="87"/>
      <c r="W9" s="96"/>
      <c r="X9" s="105">
        <f>+X8</f>
        <v>0</v>
      </c>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row>
    <row r="10" spans="1:129" s="51" customFormat="1" ht="51" customHeight="1" x14ac:dyDescent="0.25">
      <c r="A10" s="69" t="s">
        <v>977</v>
      </c>
      <c r="B10" s="70" t="s">
        <v>198</v>
      </c>
      <c r="C10" s="38" t="s">
        <v>80</v>
      </c>
      <c r="D10" s="72" t="s">
        <v>1031</v>
      </c>
      <c r="E10" s="8" t="s">
        <v>195</v>
      </c>
      <c r="F10" s="335">
        <v>14415882</v>
      </c>
      <c r="G10" s="67"/>
      <c r="H10" s="44"/>
      <c r="I10" s="336">
        <v>1739977</v>
      </c>
      <c r="J10" s="44"/>
      <c r="K10" s="44"/>
      <c r="L10" s="66">
        <f>+F10+G10+H10+I10+J10-K10</f>
        <v>16155859</v>
      </c>
      <c r="M10" s="343">
        <f>14415882+1739977</f>
        <v>16155859</v>
      </c>
      <c r="N10" s="44"/>
      <c r="O10" s="44"/>
      <c r="P10" s="44"/>
      <c r="Q10" s="44"/>
      <c r="R10" s="46"/>
      <c r="S10" s="71"/>
      <c r="T10" s="48"/>
      <c r="U10" s="71"/>
      <c r="V10" s="71"/>
      <c r="W10" s="48"/>
      <c r="X10" s="49"/>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row>
    <row r="11" spans="1:129" s="109" customFormat="1" ht="15" x14ac:dyDescent="0.25">
      <c r="A11" s="93"/>
      <c r="B11" s="93"/>
      <c r="C11" s="93"/>
      <c r="D11" s="93"/>
      <c r="E11" s="106"/>
      <c r="F11" s="102"/>
      <c r="G11" s="153"/>
      <c r="H11" s="93"/>
      <c r="I11" s="262"/>
      <c r="J11" s="93"/>
      <c r="K11" s="93"/>
      <c r="L11" s="103">
        <f>+L10</f>
        <v>16155859</v>
      </c>
      <c r="M11" s="102"/>
      <c r="N11" s="107"/>
      <c r="O11" s="87"/>
      <c r="P11" s="96"/>
      <c r="Q11" s="105">
        <f>+Q10</f>
        <v>0</v>
      </c>
      <c r="R11" s="90"/>
      <c r="S11" s="87"/>
      <c r="T11" s="96"/>
      <c r="U11" s="105">
        <f>+U10</f>
        <v>0</v>
      </c>
      <c r="V11" s="87"/>
      <c r="W11" s="96"/>
      <c r="X11" s="105">
        <f>+X10</f>
        <v>0</v>
      </c>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row>
    <row r="12" spans="1:129" s="51" customFormat="1" ht="72.75" customHeight="1" x14ac:dyDescent="0.25">
      <c r="A12" s="362" t="s">
        <v>978</v>
      </c>
      <c r="B12" s="368" t="s">
        <v>199</v>
      </c>
      <c r="C12" s="368" t="s">
        <v>80</v>
      </c>
      <c r="D12" s="44" t="s">
        <v>1035</v>
      </c>
      <c r="E12" s="8" t="s">
        <v>196</v>
      </c>
      <c r="F12" s="335">
        <v>28831764</v>
      </c>
      <c r="G12" s="67"/>
      <c r="H12" s="44"/>
      <c r="I12" s="255"/>
      <c r="J12" s="44"/>
      <c r="K12" s="44"/>
      <c r="L12" s="66">
        <f t="shared" ref="L12:L36" si="0">+F12+G12+H12+I12+J12-K12</f>
        <v>28831764</v>
      </c>
      <c r="M12" s="366">
        <f>57663528+218769955</f>
        <v>276433483</v>
      </c>
      <c r="N12" s="44"/>
      <c r="O12" s="44"/>
      <c r="P12" s="44"/>
      <c r="Q12" s="44"/>
      <c r="R12" s="46"/>
      <c r="S12" s="251"/>
      <c r="T12" s="80"/>
      <c r="U12" s="251"/>
      <c r="V12" s="251"/>
      <c r="W12" s="80"/>
      <c r="X12" s="251"/>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row>
    <row r="13" spans="1:129" s="51" customFormat="1" ht="67.5" x14ac:dyDescent="0.25">
      <c r="A13" s="375"/>
      <c r="B13" s="389"/>
      <c r="C13" s="389"/>
      <c r="D13" s="178" t="s">
        <v>1036</v>
      </c>
      <c r="E13" s="8" t="s">
        <v>197</v>
      </c>
      <c r="F13" s="335">
        <v>28831764</v>
      </c>
      <c r="G13" s="67"/>
      <c r="H13" s="44"/>
      <c r="I13" s="255"/>
      <c r="J13" s="44"/>
      <c r="K13" s="44"/>
      <c r="L13" s="66">
        <f t="shared" si="0"/>
        <v>28831764</v>
      </c>
      <c r="M13" s="374"/>
      <c r="N13" s="44"/>
      <c r="O13" s="44"/>
      <c r="P13" s="44"/>
      <c r="Q13" s="44"/>
      <c r="R13" s="46"/>
      <c r="S13" s="251"/>
      <c r="T13" s="80"/>
      <c r="U13" s="251"/>
      <c r="V13" s="251"/>
      <c r="W13" s="80"/>
      <c r="X13" s="251"/>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row>
    <row r="14" spans="1:129" s="51" customFormat="1" ht="40.5" x14ac:dyDescent="0.25">
      <c r="A14" s="375"/>
      <c r="B14" s="389"/>
      <c r="C14" s="389"/>
      <c r="D14" s="212" t="s">
        <v>1261</v>
      </c>
      <c r="E14" s="206" t="s">
        <v>1239</v>
      </c>
      <c r="F14" s="215"/>
      <c r="G14" s="338">
        <v>1394982</v>
      </c>
      <c r="H14" s="212"/>
      <c r="I14" s="256"/>
      <c r="J14" s="212"/>
      <c r="K14" s="212"/>
      <c r="L14" s="216">
        <f t="shared" si="0"/>
        <v>1394982</v>
      </c>
      <c r="M14" s="374"/>
      <c r="N14" s="217"/>
      <c r="O14" s="217"/>
      <c r="P14" s="217"/>
      <c r="Q14" s="217"/>
      <c r="R14" s="46"/>
      <c r="S14" s="251"/>
      <c r="T14" s="80"/>
      <c r="U14" s="251"/>
      <c r="V14" s="251"/>
      <c r="W14" s="80"/>
      <c r="X14" s="251"/>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row>
    <row r="15" spans="1:129" s="51" customFormat="1" ht="40.5" x14ac:dyDescent="0.25">
      <c r="A15" s="375"/>
      <c r="B15" s="389"/>
      <c r="C15" s="389"/>
      <c r="D15" s="212" t="s">
        <v>1262</v>
      </c>
      <c r="E15" s="206" t="s">
        <v>1240</v>
      </c>
      <c r="F15" s="215"/>
      <c r="G15" s="338">
        <v>649250</v>
      </c>
      <c r="H15" s="212"/>
      <c r="I15" s="256"/>
      <c r="J15" s="212"/>
      <c r="K15" s="212"/>
      <c r="L15" s="216">
        <f t="shared" si="0"/>
        <v>649250</v>
      </c>
      <c r="M15" s="374"/>
      <c r="N15" s="217"/>
      <c r="O15" s="217"/>
      <c r="P15" s="217"/>
      <c r="Q15" s="217"/>
      <c r="R15" s="46"/>
      <c r="S15" s="251"/>
      <c r="T15" s="80"/>
      <c r="U15" s="251"/>
      <c r="V15" s="251"/>
      <c r="W15" s="80"/>
      <c r="X15" s="251"/>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row>
    <row r="16" spans="1:129" s="51" customFormat="1" ht="40.5" x14ac:dyDescent="0.25">
      <c r="A16" s="375"/>
      <c r="B16" s="389"/>
      <c r="C16" s="389"/>
      <c r="D16" s="212" t="s">
        <v>1263</v>
      </c>
      <c r="E16" s="206" t="s">
        <v>1241</v>
      </c>
      <c r="F16" s="215"/>
      <c r="G16" s="338">
        <v>2114400</v>
      </c>
      <c r="H16" s="212"/>
      <c r="I16" s="256"/>
      <c r="J16" s="212"/>
      <c r="K16" s="212"/>
      <c r="L16" s="216">
        <f t="shared" si="0"/>
        <v>2114400</v>
      </c>
      <c r="M16" s="374"/>
      <c r="N16" s="217"/>
      <c r="O16" s="217"/>
      <c r="P16" s="217"/>
      <c r="Q16" s="217"/>
      <c r="R16" s="46"/>
      <c r="S16" s="251"/>
      <c r="T16" s="80"/>
      <c r="U16" s="251"/>
      <c r="V16" s="251"/>
      <c r="W16" s="80"/>
      <c r="X16" s="251"/>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row>
    <row r="17" spans="1:129" s="51" customFormat="1" ht="40.5" x14ac:dyDescent="0.25">
      <c r="A17" s="375"/>
      <c r="B17" s="389"/>
      <c r="C17" s="389"/>
      <c r="D17" s="212" t="s">
        <v>1264</v>
      </c>
      <c r="E17" s="206" t="s">
        <v>1242</v>
      </c>
      <c r="F17" s="215"/>
      <c r="G17" s="338">
        <v>260000</v>
      </c>
      <c r="H17" s="212"/>
      <c r="I17" s="256"/>
      <c r="J17" s="212"/>
      <c r="K17" s="212"/>
      <c r="L17" s="216">
        <f t="shared" si="0"/>
        <v>260000</v>
      </c>
      <c r="M17" s="374"/>
      <c r="N17" s="217"/>
      <c r="O17" s="217"/>
      <c r="P17" s="217"/>
      <c r="Q17" s="217"/>
      <c r="R17" s="46"/>
      <c r="S17" s="251"/>
      <c r="T17" s="80"/>
      <c r="U17" s="251"/>
      <c r="V17" s="251"/>
      <c r="W17" s="80"/>
      <c r="X17" s="251"/>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row>
    <row r="18" spans="1:129" s="51" customFormat="1" ht="54" x14ac:dyDescent="0.25">
      <c r="A18" s="375"/>
      <c r="B18" s="389"/>
      <c r="C18" s="389"/>
      <c r="D18" s="212" t="s">
        <v>1265</v>
      </c>
      <c r="E18" s="206" t="s">
        <v>1243</v>
      </c>
      <c r="F18" s="215"/>
      <c r="G18" s="338">
        <v>1047600</v>
      </c>
      <c r="H18" s="212"/>
      <c r="I18" s="256"/>
      <c r="J18" s="212"/>
      <c r="K18" s="212"/>
      <c r="L18" s="216">
        <f t="shared" si="0"/>
        <v>1047600</v>
      </c>
      <c r="M18" s="374"/>
      <c r="N18" s="217"/>
      <c r="O18" s="217"/>
      <c r="P18" s="217"/>
      <c r="Q18" s="217"/>
      <c r="R18" s="46"/>
      <c r="S18" s="251"/>
      <c r="T18" s="80"/>
      <c r="U18" s="251"/>
      <c r="V18" s="251"/>
      <c r="W18" s="80"/>
      <c r="X18" s="251"/>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row>
    <row r="19" spans="1:129" s="51" customFormat="1" ht="67.5" x14ac:dyDescent="0.25">
      <c r="A19" s="375"/>
      <c r="B19" s="389"/>
      <c r="C19" s="389"/>
      <c r="D19" s="212" t="s">
        <v>1266</v>
      </c>
      <c r="E19" s="206" t="s">
        <v>1244</v>
      </c>
      <c r="F19" s="215"/>
      <c r="G19" s="338">
        <v>762902</v>
      </c>
      <c r="H19" s="212"/>
      <c r="I19" s="256"/>
      <c r="J19" s="212"/>
      <c r="K19" s="212"/>
      <c r="L19" s="216">
        <f t="shared" si="0"/>
        <v>762902</v>
      </c>
      <c r="M19" s="374"/>
      <c r="N19" s="217"/>
      <c r="O19" s="217"/>
      <c r="P19" s="217"/>
      <c r="Q19" s="217"/>
      <c r="R19" s="46"/>
      <c r="S19" s="251"/>
      <c r="T19" s="80"/>
      <c r="U19" s="251"/>
      <c r="V19" s="251"/>
      <c r="W19" s="80"/>
      <c r="X19" s="251"/>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row>
    <row r="20" spans="1:129" s="51" customFormat="1" ht="40.5" x14ac:dyDescent="0.25">
      <c r="A20" s="375"/>
      <c r="B20" s="389"/>
      <c r="C20" s="389"/>
      <c r="D20" s="212" t="s">
        <v>1267</v>
      </c>
      <c r="E20" s="206" t="s">
        <v>1245</v>
      </c>
      <c r="F20" s="215"/>
      <c r="G20" s="338">
        <v>13034972</v>
      </c>
      <c r="H20" s="212"/>
      <c r="I20" s="256"/>
      <c r="J20" s="212"/>
      <c r="K20" s="212"/>
      <c r="L20" s="216">
        <f t="shared" si="0"/>
        <v>13034972</v>
      </c>
      <c r="M20" s="374"/>
      <c r="N20" s="217"/>
      <c r="O20" s="217"/>
      <c r="P20" s="217"/>
      <c r="Q20" s="217"/>
      <c r="R20" s="46"/>
      <c r="S20" s="251"/>
      <c r="T20" s="80"/>
      <c r="U20" s="251"/>
      <c r="V20" s="251"/>
      <c r="W20" s="80"/>
      <c r="X20" s="251"/>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row>
    <row r="21" spans="1:129" s="51" customFormat="1" ht="67.5" x14ac:dyDescent="0.25">
      <c r="A21" s="375"/>
      <c r="B21" s="389"/>
      <c r="C21" s="389"/>
      <c r="D21" s="212" t="s">
        <v>1268</v>
      </c>
      <c r="E21" s="206" t="s">
        <v>1246</v>
      </c>
      <c r="F21" s="215"/>
      <c r="G21" s="338">
        <v>1040000</v>
      </c>
      <c r="H21" s="212"/>
      <c r="I21" s="256"/>
      <c r="J21" s="212"/>
      <c r="K21" s="212"/>
      <c r="L21" s="216">
        <f t="shared" si="0"/>
        <v>1040000</v>
      </c>
      <c r="M21" s="374"/>
      <c r="N21" s="217"/>
      <c r="O21" s="217"/>
      <c r="P21" s="217"/>
      <c r="Q21" s="217"/>
      <c r="R21" s="46"/>
      <c r="S21" s="251"/>
      <c r="T21" s="80"/>
      <c r="U21" s="251"/>
      <c r="V21" s="251"/>
      <c r="W21" s="80"/>
      <c r="X21" s="251"/>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row>
    <row r="22" spans="1:129" s="51" customFormat="1" ht="40.5" x14ac:dyDescent="0.25">
      <c r="A22" s="375"/>
      <c r="B22" s="389"/>
      <c r="C22" s="389"/>
      <c r="D22" s="212" t="s">
        <v>1269</v>
      </c>
      <c r="E22" s="206" t="s">
        <v>1247</v>
      </c>
      <c r="F22" s="215"/>
      <c r="G22" s="338">
        <v>17589264</v>
      </c>
      <c r="H22" s="212"/>
      <c r="I22" s="256"/>
      <c r="J22" s="212"/>
      <c r="K22" s="212"/>
      <c r="L22" s="216">
        <f t="shared" si="0"/>
        <v>17589264</v>
      </c>
      <c r="M22" s="374"/>
      <c r="N22" s="217"/>
      <c r="O22" s="217"/>
      <c r="P22" s="217"/>
      <c r="Q22" s="217"/>
      <c r="R22" s="46"/>
      <c r="S22" s="251"/>
      <c r="T22" s="80"/>
      <c r="U22" s="251"/>
      <c r="V22" s="251"/>
      <c r="W22" s="80"/>
      <c r="X22" s="251"/>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row>
    <row r="23" spans="1:129" s="51" customFormat="1" ht="54" x14ac:dyDescent="0.25">
      <c r="A23" s="375"/>
      <c r="B23" s="389"/>
      <c r="C23" s="389"/>
      <c r="D23" s="212" t="s">
        <v>1270</v>
      </c>
      <c r="E23" s="206" t="s">
        <v>1248</v>
      </c>
      <c r="F23" s="215"/>
      <c r="G23" s="338">
        <v>15415873</v>
      </c>
      <c r="H23" s="212"/>
      <c r="I23" s="256"/>
      <c r="J23" s="212"/>
      <c r="K23" s="212"/>
      <c r="L23" s="216">
        <f t="shared" si="0"/>
        <v>15415873</v>
      </c>
      <c r="M23" s="374"/>
      <c r="N23" s="217"/>
      <c r="O23" s="217"/>
      <c r="P23" s="217"/>
      <c r="Q23" s="217"/>
      <c r="R23" s="46"/>
      <c r="S23" s="251"/>
      <c r="T23" s="80"/>
      <c r="U23" s="251"/>
      <c r="V23" s="251"/>
      <c r="W23" s="80"/>
      <c r="X23" s="251"/>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row>
    <row r="24" spans="1:129" s="51" customFormat="1" ht="40.5" x14ac:dyDescent="0.25">
      <c r="A24" s="375"/>
      <c r="B24" s="389"/>
      <c r="C24" s="389"/>
      <c r="D24" s="212" t="s">
        <v>1271</v>
      </c>
      <c r="E24" s="206" t="s">
        <v>1249</v>
      </c>
      <c r="F24" s="215"/>
      <c r="G24" s="338">
        <v>544700</v>
      </c>
      <c r="H24" s="212"/>
      <c r="I24" s="256"/>
      <c r="J24" s="212"/>
      <c r="K24" s="212"/>
      <c r="L24" s="216">
        <f t="shared" si="0"/>
        <v>544700</v>
      </c>
      <c r="M24" s="374"/>
      <c r="N24" s="217"/>
      <c r="O24" s="217"/>
      <c r="P24" s="217"/>
      <c r="Q24" s="217"/>
      <c r="R24" s="46"/>
      <c r="S24" s="251"/>
      <c r="T24" s="80"/>
      <c r="U24" s="251"/>
      <c r="V24" s="251"/>
      <c r="W24" s="80"/>
      <c r="X24" s="251"/>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row>
    <row r="25" spans="1:129" s="51" customFormat="1" ht="40.5" x14ac:dyDescent="0.25">
      <c r="A25" s="375"/>
      <c r="B25" s="389"/>
      <c r="C25" s="389"/>
      <c r="D25" s="212" t="s">
        <v>1272</v>
      </c>
      <c r="E25" s="206" t="s">
        <v>1250</v>
      </c>
      <c r="F25" s="215"/>
      <c r="G25" s="338">
        <v>1073650</v>
      </c>
      <c r="H25" s="212"/>
      <c r="I25" s="256"/>
      <c r="J25" s="212"/>
      <c r="K25" s="212"/>
      <c r="L25" s="216">
        <f t="shared" si="0"/>
        <v>1073650</v>
      </c>
      <c r="M25" s="374"/>
      <c r="N25" s="217"/>
      <c r="O25" s="217"/>
      <c r="P25" s="217"/>
      <c r="Q25" s="217"/>
      <c r="R25" s="46"/>
      <c r="S25" s="251"/>
      <c r="T25" s="80"/>
      <c r="U25" s="251"/>
      <c r="V25" s="251"/>
      <c r="W25" s="80"/>
      <c r="X25" s="251"/>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row>
    <row r="26" spans="1:129" s="51" customFormat="1" ht="54" x14ac:dyDescent="0.25">
      <c r="A26" s="375"/>
      <c r="B26" s="389"/>
      <c r="C26" s="389"/>
      <c r="D26" s="212" t="s">
        <v>1273</v>
      </c>
      <c r="E26" s="206" t="s">
        <v>1251</v>
      </c>
      <c r="F26" s="215"/>
      <c r="G26" s="338">
        <v>2929000</v>
      </c>
      <c r="H26" s="212"/>
      <c r="I26" s="256"/>
      <c r="J26" s="212"/>
      <c r="K26" s="212"/>
      <c r="L26" s="216">
        <f t="shared" si="0"/>
        <v>2929000</v>
      </c>
      <c r="M26" s="374"/>
      <c r="N26" s="217"/>
      <c r="O26" s="217"/>
      <c r="P26" s="217"/>
      <c r="Q26" s="217"/>
      <c r="R26" s="46"/>
      <c r="S26" s="251"/>
      <c r="T26" s="80"/>
      <c r="U26" s="251"/>
      <c r="V26" s="251"/>
      <c r="W26" s="80"/>
      <c r="X26" s="251"/>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row>
    <row r="27" spans="1:129" s="51" customFormat="1" ht="40.5" x14ac:dyDescent="0.25">
      <c r="A27" s="375"/>
      <c r="B27" s="389"/>
      <c r="C27" s="389"/>
      <c r="D27" s="212" t="s">
        <v>1274</v>
      </c>
      <c r="E27" s="206" t="s">
        <v>1252</v>
      </c>
      <c r="F27" s="215"/>
      <c r="G27" s="338">
        <v>4214999</v>
      </c>
      <c r="H27" s="212"/>
      <c r="I27" s="256"/>
      <c r="J27" s="212"/>
      <c r="K27" s="212"/>
      <c r="L27" s="216">
        <f t="shared" si="0"/>
        <v>4214999</v>
      </c>
      <c r="M27" s="374"/>
      <c r="N27" s="217"/>
      <c r="O27" s="217"/>
      <c r="P27" s="217"/>
      <c r="Q27" s="217"/>
      <c r="R27" s="46"/>
      <c r="S27" s="251"/>
      <c r="T27" s="80"/>
      <c r="U27" s="251"/>
      <c r="V27" s="251"/>
      <c r="W27" s="80"/>
      <c r="X27" s="251"/>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row>
    <row r="28" spans="1:129" s="51" customFormat="1" ht="40.5" x14ac:dyDescent="0.25">
      <c r="A28" s="375"/>
      <c r="B28" s="389"/>
      <c r="C28" s="389"/>
      <c r="D28" s="212" t="s">
        <v>1275</v>
      </c>
      <c r="E28" s="206" t="s">
        <v>1253</v>
      </c>
      <c r="F28" s="215"/>
      <c r="G28" s="338">
        <v>3955500</v>
      </c>
      <c r="H28" s="212"/>
      <c r="I28" s="256"/>
      <c r="J28" s="212"/>
      <c r="K28" s="212"/>
      <c r="L28" s="216">
        <f t="shared" si="0"/>
        <v>3955500</v>
      </c>
      <c r="M28" s="374"/>
      <c r="N28" s="217"/>
      <c r="O28" s="217"/>
      <c r="P28" s="217"/>
      <c r="Q28" s="217"/>
      <c r="R28" s="46"/>
      <c r="S28" s="251"/>
      <c r="T28" s="80"/>
      <c r="U28" s="251"/>
      <c r="V28" s="251"/>
      <c r="W28" s="80"/>
      <c r="X28" s="251"/>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row>
    <row r="29" spans="1:129" s="51" customFormat="1" ht="40.5" x14ac:dyDescent="0.25">
      <c r="A29" s="375"/>
      <c r="B29" s="389"/>
      <c r="C29" s="389"/>
      <c r="D29" s="212" t="s">
        <v>1276</v>
      </c>
      <c r="E29" s="206" t="s">
        <v>1254</v>
      </c>
      <c r="F29" s="215"/>
      <c r="G29" s="338">
        <v>16140000</v>
      </c>
      <c r="H29" s="212"/>
      <c r="I29" s="256"/>
      <c r="J29" s="212"/>
      <c r="K29" s="212"/>
      <c r="L29" s="216">
        <f t="shared" si="0"/>
        <v>16140000</v>
      </c>
      <c r="M29" s="374"/>
      <c r="N29" s="217"/>
      <c r="O29" s="217"/>
      <c r="P29" s="217"/>
      <c r="Q29" s="217"/>
      <c r="R29" s="46"/>
      <c r="S29" s="251"/>
      <c r="T29" s="80"/>
      <c r="U29" s="251"/>
      <c r="V29" s="251"/>
      <c r="W29" s="80"/>
      <c r="X29" s="251"/>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row>
    <row r="30" spans="1:129" s="51" customFormat="1" ht="40.5" x14ac:dyDescent="0.25">
      <c r="A30" s="375"/>
      <c r="B30" s="389"/>
      <c r="C30" s="389"/>
      <c r="D30" s="212" t="s">
        <v>1277</v>
      </c>
      <c r="E30" s="206" t="s">
        <v>1255</v>
      </c>
      <c r="F30" s="215"/>
      <c r="G30" s="338">
        <v>7448179</v>
      </c>
      <c r="H30" s="212"/>
      <c r="I30" s="256"/>
      <c r="J30" s="212"/>
      <c r="K30" s="212"/>
      <c r="L30" s="216">
        <f t="shared" si="0"/>
        <v>7448179</v>
      </c>
      <c r="M30" s="374"/>
      <c r="N30" s="217"/>
      <c r="O30" s="217"/>
      <c r="P30" s="217"/>
      <c r="Q30" s="217"/>
      <c r="R30" s="46"/>
      <c r="S30" s="251"/>
      <c r="T30" s="80"/>
      <c r="U30" s="251"/>
      <c r="V30" s="251"/>
      <c r="W30" s="80"/>
      <c r="X30" s="251"/>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row>
    <row r="31" spans="1:129" s="51" customFormat="1" ht="54" x14ac:dyDescent="0.25">
      <c r="A31" s="375"/>
      <c r="B31" s="389"/>
      <c r="C31" s="389"/>
      <c r="D31" s="212" t="s">
        <v>1278</v>
      </c>
      <c r="E31" s="206" t="s">
        <v>1256</v>
      </c>
      <c r="F31" s="215"/>
      <c r="G31" s="338">
        <v>75931022</v>
      </c>
      <c r="H31" s="212"/>
      <c r="I31" s="256"/>
      <c r="J31" s="212"/>
      <c r="K31" s="212"/>
      <c r="L31" s="216">
        <f t="shared" si="0"/>
        <v>75931022</v>
      </c>
      <c r="M31" s="374"/>
      <c r="N31" s="217"/>
      <c r="O31" s="217"/>
      <c r="P31" s="217"/>
      <c r="Q31" s="217"/>
      <c r="R31" s="46"/>
      <c r="S31" s="251"/>
      <c r="T31" s="80"/>
      <c r="U31" s="251"/>
      <c r="V31" s="251"/>
      <c r="W31" s="80"/>
      <c r="X31" s="251"/>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row>
    <row r="32" spans="1:129" s="51" customFormat="1" ht="54" x14ac:dyDescent="0.25">
      <c r="A32" s="375"/>
      <c r="B32" s="389"/>
      <c r="C32" s="389"/>
      <c r="D32" s="212" t="s">
        <v>1279</v>
      </c>
      <c r="E32" s="206" t="s">
        <v>1257</v>
      </c>
      <c r="F32" s="215"/>
      <c r="G32" s="338">
        <v>24434077</v>
      </c>
      <c r="H32" s="212"/>
      <c r="I32" s="256"/>
      <c r="J32" s="212"/>
      <c r="K32" s="212"/>
      <c r="L32" s="216">
        <f t="shared" si="0"/>
        <v>24434077</v>
      </c>
      <c r="M32" s="374"/>
      <c r="N32" s="217"/>
      <c r="O32" s="217"/>
      <c r="P32" s="217"/>
      <c r="Q32" s="217"/>
      <c r="R32" s="46"/>
      <c r="S32" s="251"/>
      <c r="T32" s="80"/>
      <c r="U32" s="251"/>
      <c r="V32" s="251"/>
      <c r="W32" s="80"/>
      <c r="X32" s="251"/>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row>
    <row r="33" spans="1:129" s="51" customFormat="1" ht="40.5" x14ac:dyDescent="0.25">
      <c r="A33" s="375"/>
      <c r="B33" s="389"/>
      <c r="C33" s="389"/>
      <c r="D33" s="212" t="s">
        <v>1280</v>
      </c>
      <c r="E33" s="206" t="s">
        <v>1258</v>
      </c>
      <c r="F33" s="215"/>
      <c r="G33" s="338">
        <v>6565000</v>
      </c>
      <c r="H33" s="212"/>
      <c r="I33" s="256"/>
      <c r="J33" s="212"/>
      <c r="K33" s="212"/>
      <c r="L33" s="216">
        <f t="shared" si="0"/>
        <v>6565000</v>
      </c>
      <c r="M33" s="374"/>
      <c r="N33" s="217"/>
      <c r="O33" s="217"/>
      <c r="P33" s="217"/>
      <c r="Q33" s="217"/>
      <c r="R33" s="46"/>
      <c r="S33" s="251"/>
      <c r="T33" s="80"/>
      <c r="U33" s="251"/>
      <c r="V33" s="251"/>
      <c r="W33" s="80"/>
      <c r="X33" s="251"/>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row>
    <row r="34" spans="1:129" s="51" customFormat="1" ht="67.5" x14ac:dyDescent="0.25">
      <c r="A34" s="375"/>
      <c r="B34" s="389"/>
      <c r="C34" s="389"/>
      <c r="D34" s="212" t="s">
        <v>1281</v>
      </c>
      <c r="E34" s="206" t="s">
        <v>1259</v>
      </c>
      <c r="F34" s="215"/>
      <c r="G34" s="338">
        <v>15014676</v>
      </c>
      <c r="H34" s="212"/>
      <c r="I34" s="256"/>
      <c r="J34" s="212"/>
      <c r="K34" s="212"/>
      <c r="L34" s="216">
        <f t="shared" si="0"/>
        <v>15014676</v>
      </c>
      <c r="M34" s="374"/>
      <c r="N34" s="217"/>
      <c r="O34" s="217"/>
      <c r="P34" s="217"/>
      <c r="Q34" s="217"/>
      <c r="R34" s="46"/>
      <c r="S34" s="251"/>
      <c r="T34" s="80"/>
      <c r="U34" s="251"/>
      <c r="V34" s="251"/>
      <c r="W34" s="80"/>
      <c r="X34" s="251"/>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row>
    <row r="35" spans="1:129" s="51" customFormat="1" ht="54" x14ac:dyDescent="0.25">
      <c r="A35" s="375"/>
      <c r="B35" s="389"/>
      <c r="C35" s="389"/>
      <c r="D35" s="212" t="s">
        <v>1282</v>
      </c>
      <c r="E35" s="206" t="s">
        <v>1260</v>
      </c>
      <c r="F35" s="215"/>
      <c r="G35" s="338">
        <v>250000</v>
      </c>
      <c r="H35" s="212"/>
      <c r="I35" s="256"/>
      <c r="J35" s="212"/>
      <c r="K35" s="212"/>
      <c r="L35" s="216">
        <f t="shared" si="0"/>
        <v>250000</v>
      </c>
      <c r="M35" s="374"/>
      <c r="N35" s="217"/>
      <c r="O35" s="217"/>
      <c r="P35" s="217"/>
      <c r="Q35" s="217"/>
      <c r="R35" s="46"/>
      <c r="S35" s="251"/>
      <c r="T35" s="80"/>
      <c r="U35" s="251"/>
      <c r="V35" s="251"/>
      <c r="W35" s="80"/>
      <c r="X35" s="251"/>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row>
    <row r="36" spans="1:129" s="51" customFormat="1" ht="81" x14ac:dyDescent="0.25">
      <c r="A36" s="363"/>
      <c r="B36" s="369"/>
      <c r="C36" s="369"/>
      <c r="D36" s="212" t="s">
        <v>1285</v>
      </c>
      <c r="E36" s="206" t="s">
        <v>1284</v>
      </c>
      <c r="F36" s="215"/>
      <c r="G36" s="215"/>
      <c r="H36" s="212"/>
      <c r="I36" s="333">
        <v>6959909</v>
      </c>
      <c r="J36" s="212"/>
      <c r="K36" s="212"/>
      <c r="L36" s="216">
        <f t="shared" si="0"/>
        <v>6959909</v>
      </c>
      <c r="M36" s="367"/>
      <c r="N36" s="217"/>
      <c r="O36" s="217"/>
      <c r="P36" s="217"/>
      <c r="Q36" s="217"/>
      <c r="R36" s="46"/>
      <c r="S36" s="251"/>
      <c r="T36" s="80"/>
      <c r="U36" s="251"/>
      <c r="V36" s="251"/>
      <c r="W36" s="80"/>
      <c r="X36" s="251"/>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row>
    <row r="37" spans="1:129" s="109" customFormat="1" ht="15" x14ac:dyDescent="0.25">
      <c r="A37" s="93"/>
      <c r="B37" s="93"/>
      <c r="C37" s="93"/>
      <c r="D37" s="93"/>
      <c r="E37" s="106"/>
      <c r="F37" s="102"/>
      <c r="G37" s="153"/>
      <c r="H37" s="93"/>
      <c r="I37" s="262"/>
      <c r="J37" s="93"/>
      <c r="K37" s="93"/>
      <c r="L37" s="103">
        <f>SUM(L12:L36)</f>
        <v>276433483</v>
      </c>
      <c r="M37" s="102"/>
      <c r="N37" s="107"/>
      <c r="O37" s="87"/>
      <c r="P37" s="96"/>
      <c r="Q37" s="105">
        <f>SUM(Q12:Q36)</f>
        <v>0</v>
      </c>
      <c r="R37" s="90"/>
      <c r="S37" s="87"/>
      <c r="T37" s="96"/>
      <c r="U37" s="105">
        <f>SUM(U12:U36)</f>
        <v>0</v>
      </c>
      <c r="V37" s="87"/>
      <c r="W37" s="96"/>
      <c r="X37" s="105">
        <f>SUM(X12:X36)</f>
        <v>0</v>
      </c>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08"/>
      <c r="DV37" s="108"/>
      <c r="DW37" s="108"/>
      <c r="DX37" s="108"/>
      <c r="DY37" s="108"/>
    </row>
    <row r="38" spans="1:129" s="51" customFormat="1" ht="135" x14ac:dyDescent="0.25">
      <c r="A38" s="362" t="s">
        <v>959</v>
      </c>
      <c r="B38" s="380" t="s">
        <v>200</v>
      </c>
      <c r="C38" s="368" t="s">
        <v>80</v>
      </c>
      <c r="D38" s="44" t="s">
        <v>1029</v>
      </c>
      <c r="E38" s="8" t="s">
        <v>201</v>
      </c>
      <c r="F38" s="335">
        <v>27764998</v>
      </c>
      <c r="G38" s="67"/>
      <c r="H38" s="44"/>
      <c r="I38" s="255"/>
      <c r="J38" s="44"/>
      <c r="K38" s="44"/>
      <c r="L38" s="66">
        <f t="shared" ref="L38:L40" si="1">+F38+G38+H38+I38+J38-K38</f>
        <v>27764998</v>
      </c>
      <c r="M38" s="366">
        <f>86495291+30000000</f>
        <v>116495291</v>
      </c>
      <c r="N38" s="44"/>
      <c r="O38" s="44"/>
      <c r="P38" s="44"/>
      <c r="Q38" s="44"/>
      <c r="R38" s="46"/>
      <c r="S38" s="251"/>
      <c r="T38" s="80"/>
      <c r="U38" s="251"/>
      <c r="V38" s="251"/>
      <c r="W38" s="80"/>
      <c r="X38" s="251"/>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row>
    <row r="39" spans="1:129" s="51" customFormat="1" ht="121.5" x14ac:dyDescent="0.25">
      <c r="A39" s="375"/>
      <c r="B39" s="381"/>
      <c r="C39" s="389"/>
      <c r="D39" s="44" t="s">
        <v>1030</v>
      </c>
      <c r="E39" s="8" t="s">
        <v>202</v>
      </c>
      <c r="F39" s="335">
        <v>6518673</v>
      </c>
      <c r="G39" s="67"/>
      <c r="H39" s="44"/>
      <c r="I39" s="255"/>
      <c r="J39" s="44"/>
      <c r="K39" s="44"/>
      <c r="L39" s="66">
        <f t="shared" si="1"/>
        <v>6518673</v>
      </c>
      <c r="M39" s="374"/>
      <c r="N39" s="44"/>
      <c r="O39" s="44"/>
      <c r="P39" s="44"/>
      <c r="Q39" s="44"/>
      <c r="R39" s="46"/>
      <c r="S39" s="251"/>
      <c r="T39" s="80"/>
      <c r="U39" s="251"/>
      <c r="V39" s="251"/>
      <c r="W39" s="80"/>
      <c r="X39" s="251"/>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row>
    <row r="40" spans="1:129" s="51" customFormat="1" ht="121.5" x14ac:dyDescent="0.25">
      <c r="A40" s="363"/>
      <c r="B40" s="382"/>
      <c r="C40" s="369"/>
      <c r="D40" s="44" t="s">
        <v>1034</v>
      </c>
      <c r="E40" s="8" t="s">
        <v>203</v>
      </c>
      <c r="F40" s="335">
        <v>52211620</v>
      </c>
      <c r="G40" s="335">
        <v>19560136</v>
      </c>
      <c r="H40" s="44"/>
      <c r="I40" s="336">
        <v>10439864</v>
      </c>
      <c r="J40" s="44"/>
      <c r="K40" s="44"/>
      <c r="L40" s="66">
        <f t="shared" si="1"/>
        <v>82211620</v>
      </c>
      <c r="M40" s="367"/>
      <c r="N40" s="44"/>
      <c r="O40" s="44"/>
      <c r="P40" s="44"/>
      <c r="Q40" s="44"/>
      <c r="R40" s="46"/>
      <c r="S40" s="251"/>
      <c r="T40" s="80"/>
      <c r="U40" s="251"/>
      <c r="V40" s="251"/>
      <c r="W40" s="80"/>
      <c r="X40" s="251">
        <f t="shared" ref="X40" si="2">SUM(X37:X39)</f>
        <v>0</v>
      </c>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row>
    <row r="41" spans="1:129" s="109" customFormat="1" ht="15" x14ac:dyDescent="0.25">
      <c r="A41" s="93"/>
      <c r="B41" s="93"/>
      <c r="C41" s="93"/>
      <c r="D41" s="93"/>
      <c r="E41" s="106"/>
      <c r="F41" s="102"/>
      <c r="G41" s="153"/>
      <c r="H41" s="93"/>
      <c r="I41" s="262"/>
      <c r="J41" s="93"/>
      <c r="K41" s="93"/>
      <c r="L41" s="103">
        <f>SUM(L38:L40)</f>
        <v>116495291</v>
      </c>
      <c r="M41" s="102"/>
      <c r="N41" s="107"/>
      <c r="O41" s="87"/>
      <c r="P41" s="96"/>
      <c r="Q41" s="105">
        <f>SUM(Q38:Q40)</f>
        <v>0</v>
      </c>
      <c r="R41" s="90"/>
      <c r="S41" s="87"/>
      <c r="T41" s="96"/>
      <c r="U41" s="105">
        <f>SUM(U38:U40)</f>
        <v>0</v>
      </c>
      <c r="V41" s="87"/>
      <c r="W41" s="96"/>
      <c r="X41" s="105">
        <f>SUM(X38:X40)</f>
        <v>0</v>
      </c>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row>
    <row r="42" spans="1:129" s="51" customFormat="1" ht="67.5" x14ac:dyDescent="0.25">
      <c r="A42" s="44" t="s">
        <v>979</v>
      </c>
      <c r="B42" s="8" t="s">
        <v>204</v>
      </c>
      <c r="C42" s="38" t="s">
        <v>80</v>
      </c>
      <c r="D42" s="176" t="s">
        <v>1032</v>
      </c>
      <c r="E42" s="8" t="s">
        <v>207</v>
      </c>
      <c r="F42" s="335">
        <v>86495292</v>
      </c>
      <c r="G42" s="67"/>
      <c r="H42" s="44"/>
      <c r="I42" s="336">
        <v>11058965</v>
      </c>
      <c r="J42" s="44"/>
      <c r="K42" s="44"/>
      <c r="L42" s="67">
        <f>+F42+G42+H42+I42+J42-K42</f>
        <v>97554257</v>
      </c>
      <c r="M42" s="342">
        <f>86495292+11058965</f>
        <v>97554257</v>
      </c>
      <c r="N42" s="44"/>
      <c r="O42" s="44"/>
      <c r="P42" s="44"/>
      <c r="Q42" s="44"/>
      <c r="R42" s="46"/>
      <c r="S42" s="251"/>
      <c r="T42" s="80"/>
      <c r="U42" s="251"/>
      <c r="V42" s="251"/>
      <c r="W42" s="80"/>
      <c r="X42" s="251"/>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row>
    <row r="43" spans="1:129" s="109" customFormat="1" ht="15" x14ac:dyDescent="0.25">
      <c r="A43" s="93"/>
      <c r="B43" s="93"/>
      <c r="C43" s="93"/>
      <c r="D43" s="93"/>
      <c r="E43" s="106"/>
      <c r="F43" s="102"/>
      <c r="G43" s="153"/>
      <c r="H43" s="93"/>
      <c r="I43" s="262"/>
      <c r="J43" s="93"/>
      <c r="K43" s="93"/>
      <c r="L43" s="103">
        <f>+L42</f>
        <v>97554257</v>
      </c>
      <c r="M43" s="102"/>
      <c r="N43" s="107"/>
      <c r="O43" s="87"/>
      <c r="P43" s="96"/>
      <c r="Q43" s="105">
        <f>+Q42</f>
        <v>0</v>
      </c>
      <c r="R43" s="90"/>
      <c r="S43" s="87"/>
      <c r="T43" s="96"/>
      <c r="U43" s="105">
        <f>+U42</f>
        <v>0</v>
      </c>
      <c r="V43" s="87"/>
      <c r="W43" s="96"/>
      <c r="X43" s="105">
        <f>+X42</f>
        <v>0</v>
      </c>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08"/>
      <c r="DX43" s="108"/>
      <c r="DY43" s="108"/>
    </row>
    <row r="44" spans="1:129" s="51" customFormat="1" ht="67.5" x14ac:dyDescent="0.25">
      <c r="A44" s="44" t="s">
        <v>980</v>
      </c>
      <c r="B44" s="8" t="s">
        <v>205</v>
      </c>
      <c r="C44" s="38" t="s">
        <v>80</v>
      </c>
      <c r="D44" s="44" t="s">
        <v>1037</v>
      </c>
      <c r="E44" s="8" t="s">
        <v>208</v>
      </c>
      <c r="F44" s="335">
        <v>14415882</v>
      </c>
      <c r="G44" s="335">
        <v>925300</v>
      </c>
      <c r="H44" s="44"/>
      <c r="I44" s="336">
        <v>1739977</v>
      </c>
      <c r="J44" s="44"/>
      <c r="K44" s="44"/>
      <c r="L44" s="67">
        <f>+F44+G44+H44+I44+J44-K44</f>
        <v>17081159</v>
      </c>
      <c r="M44" s="342">
        <f>14415882+2665277</f>
        <v>17081159</v>
      </c>
      <c r="N44" s="44"/>
      <c r="O44" s="44"/>
      <c r="P44" s="44"/>
      <c r="Q44" s="44"/>
      <c r="R44" s="46"/>
      <c r="S44" s="251"/>
      <c r="T44" s="80"/>
      <c r="U44" s="251"/>
      <c r="V44" s="251"/>
      <c r="W44" s="80"/>
      <c r="X44" s="251"/>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row>
    <row r="45" spans="1:129" s="109" customFormat="1" ht="15" x14ac:dyDescent="0.25">
      <c r="A45" s="93"/>
      <c r="B45" s="93"/>
      <c r="C45" s="93"/>
      <c r="D45" s="93"/>
      <c r="E45" s="106"/>
      <c r="F45" s="102"/>
      <c r="G45" s="153"/>
      <c r="H45" s="93"/>
      <c r="I45" s="262"/>
      <c r="J45" s="93"/>
      <c r="K45" s="93"/>
      <c r="L45" s="103">
        <f>+L44</f>
        <v>17081159</v>
      </c>
      <c r="M45" s="102"/>
      <c r="N45" s="107"/>
      <c r="O45" s="87"/>
      <c r="P45" s="96"/>
      <c r="Q45" s="105">
        <f>+Q44</f>
        <v>0</v>
      </c>
      <c r="R45" s="90"/>
      <c r="S45" s="87"/>
      <c r="T45" s="96"/>
      <c r="U45" s="105">
        <f>+U44</f>
        <v>0</v>
      </c>
      <c r="V45" s="87"/>
      <c r="W45" s="96"/>
      <c r="X45" s="105">
        <f>+X44</f>
        <v>0</v>
      </c>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row>
    <row r="46" spans="1:129" s="51" customFormat="1" ht="67.5" x14ac:dyDescent="0.25">
      <c r="A46" s="44" t="s">
        <v>981</v>
      </c>
      <c r="B46" s="8" t="s">
        <v>206</v>
      </c>
      <c r="C46" s="38" t="s">
        <v>80</v>
      </c>
      <c r="D46" s="178" t="s">
        <v>1028</v>
      </c>
      <c r="E46" s="8" t="s">
        <v>209</v>
      </c>
      <c r="F46" s="335">
        <v>14415882</v>
      </c>
      <c r="G46" s="335">
        <v>10804332</v>
      </c>
      <c r="H46" s="44"/>
      <c r="I46" s="336">
        <v>1739977</v>
      </c>
      <c r="J46" s="44"/>
      <c r="K46" s="44"/>
      <c r="L46" s="67">
        <f>+F46+G46+H46+I46+J46-K46</f>
        <v>26960191</v>
      </c>
      <c r="M46" s="342">
        <f>14415882+12544309</f>
        <v>26960191</v>
      </c>
      <c r="N46" s="44"/>
      <c r="O46" s="44"/>
      <c r="P46" s="44"/>
      <c r="Q46" s="44"/>
      <c r="R46" s="46"/>
      <c r="S46" s="251"/>
      <c r="T46" s="80"/>
      <c r="U46" s="251"/>
      <c r="V46" s="251"/>
      <c r="W46" s="80"/>
      <c r="X46" s="251"/>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row>
    <row r="47" spans="1:129" s="109" customFormat="1" ht="15" x14ac:dyDescent="0.25">
      <c r="A47" s="93"/>
      <c r="B47" s="93"/>
      <c r="C47" s="93"/>
      <c r="D47" s="93"/>
      <c r="E47" s="106"/>
      <c r="F47" s="102"/>
      <c r="G47" s="153"/>
      <c r="H47" s="93"/>
      <c r="I47" s="262"/>
      <c r="J47" s="93"/>
      <c r="K47" s="93"/>
      <c r="L47" s="103">
        <f>SUM(L46)</f>
        <v>26960191</v>
      </c>
      <c r="M47" s="102"/>
      <c r="N47" s="107"/>
      <c r="O47" s="87"/>
      <c r="P47" s="96"/>
      <c r="Q47" s="105">
        <f>SUM(Q46)</f>
        <v>0</v>
      </c>
      <c r="R47" s="90"/>
      <c r="S47" s="87"/>
      <c r="T47" s="96"/>
      <c r="U47" s="105">
        <f>SUM(U46)</f>
        <v>0</v>
      </c>
      <c r="V47" s="87"/>
      <c r="W47" s="96"/>
      <c r="X47" s="105">
        <f>SUM(X46)</f>
        <v>0</v>
      </c>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row>
    <row r="48" spans="1:129" s="114" customFormat="1" ht="54" x14ac:dyDescent="0.25">
      <c r="A48" s="197" t="s">
        <v>1114</v>
      </c>
      <c r="B48" s="230" t="s">
        <v>1115</v>
      </c>
      <c r="C48" s="38" t="s">
        <v>80</v>
      </c>
      <c r="D48" s="197" t="s">
        <v>1283</v>
      </c>
      <c r="E48" s="206" t="s">
        <v>1238</v>
      </c>
      <c r="F48" s="195"/>
      <c r="G48" s="338">
        <v>124621928</v>
      </c>
      <c r="H48" s="197"/>
      <c r="I48" s="67"/>
      <c r="J48" s="217"/>
      <c r="K48" s="217"/>
      <c r="L48" s="66">
        <f>+F48+G48+H48+I48+J48-K48</f>
        <v>124621928</v>
      </c>
      <c r="M48" s="342">
        <v>124621928</v>
      </c>
      <c r="N48" s="239"/>
      <c r="O48" s="201"/>
      <c r="P48" s="80"/>
      <c r="Q48" s="205"/>
      <c r="R48" s="46"/>
      <c r="S48" s="201"/>
      <c r="T48" s="80"/>
      <c r="U48" s="205"/>
      <c r="V48" s="201"/>
      <c r="W48" s="80"/>
      <c r="X48" s="205"/>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c r="BV48" s="113"/>
      <c r="BW48" s="113"/>
      <c r="BX48" s="113"/>
      <c r="BY48" s="113"/>
      <c r="BZ48" s="113"/>
      <c r="CA48" s="113"/>
      <c r="CB48" s="113"/>
      <c r="CC48" s="113"/>
      <c r="CD48" s="113"/>
      <c r="CE48" s="113"/>
      <c r="CF48" s="113"/>
      <c r="CG48" s="113"/>
      <c r="CH48" s="113"/>
      <c r="CI48" s="113"/>
      <c r="CJ48" s="113"/>
      <c r="CK48" s="113"/>
      <c r="CL48" s="113"/>
      <c r="CM48" s="113"/>
      <c r="CN48" s="113"/>
      <c r="CO48" s="113"/>
      <c r="CP48" s="113"/>
      <c r="CQ48" s="113"/>
      <c r="CR48" s="113"/>
      <c r="CS48" s="113"/>
      <c r="CT48" s="113"/>
      <c r="CU48" s="113"/>
      <c r="CV48" s="113"/>
      <c r="CW48" s="113"/>
      <c r="CX48" s="113"/>
      <c r="CY48" s="113"/>
      <c r="CZ48" s="113"/>
      <c r="DA48" s="113"/>
      <c r="DB48" s="113"/>
      <c r="DC48" s="113"/>
      <c r="DD48" s="113"/>
      <c r="DE48" s="113"/>
      <c r="DF48" s="113"/>
      <c r="DG48" s="113"/>
      <c r="DH48" s="113"/>
      <c r="DI48" s="113"/>
      <c r="DJ48" s="113"/>
      <c r="DK48" s="113"/>
      <c r="DL48" s="113"/>
      <c r="DM48" s="113"/>
      <c r="DN48" s="113"/>
      <c r="DO48" s="113"/>
      <c r="DP48" s="113"/>
      <c r="DQ48" s="113"/>
      <c r="DR48" s="113"/>
      <c r="DS48" s="113"/>
      <c r="DT48" s="113"/>
      <c r="DU48" s="113"/>
      <c r="DV48" s="113"/>
      <c r="DW48" s="113"/>
      <c r="DX48" s="113"/>
      <c r="DY48" s="113"/>
    </row>
    <row r="49" spans="1:129" s="109" customFormat="1" ht="15" x14ac:dyDescent="0.25">
      <c r="A49" s="93"/>
      <c r="B49" s="93"/>
      <c r="C49" s="93"/>
      <c r="D49" s="93"/>
      <c r="E49" s="106"/>
      <c r="F49" s="102"/>
      <c r="G49" s="153"/>
      <c r="H49" s="93"/>
      <c r="I49" s="262"/>
      <c r="J49" s="93"/>
      <c r="K49" s="93"/>
      <c r="L49" s="103">
        <f>SUM(L48)</f>
        <v>124621928</v>
      </c>
      <c r="M49" s="102"/>
      <c r="N49" s="107"/>
      <c r="O49" s="87"/>
      <c r="P49" s="96"/>
      <c r="Q49" s="105">
        <f>SUM(Q48)</f>
        <v>0</v>
      </c>
      <c r="R49" s="90"/>
      <c r="S49" s="87"/>
      <c r="T49" s="96"/>
      <c r="U49" s="105">
        <f>SUM(U48)</f>
        <v>0</v>
      </c>
      <c r="V49" s="87"/>
      <c r="W49" s="96"/>
      <c r="X49" s="105">
        <f>SUM(X48)</f>
        <v>0</v>
      </c>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s="108"/>
      <c r="DE49" s="108"/>
      <c r="DF49" s="108"/>
      <c r="DG49" s="108"/>
      <c r="DH49" s="108"/>
      <c r="DI49" s="108"/>
      <c r="DJ49" s="108"/>
      <c r="DK49" s="108"/>
      <c r="DL49" s="108"/>
      <c r="DM49" s="108"/>
      <c r="DN49" s="108"/>
      <c r="DO49" s="108"/>
      <c r="DP49" s="108"/>
      <c r="DQ49" s="108"/>
      <c r="DR49" s="108"/>
      <c r="DS49" s="108"/>
      <c r="DT49" s="108"/>
      <c r="DU49" s="108"/>
      <c r="DV49" s="108"/>
      <c r="DW49" s="108"/>
      <c r="DX49" s="108"/>
      <c r="DY49" s="108"/>
    </row>
    <row r="50" spans="1:129" s="114" customFormat="1" ht="81" x14ac:dyDescent="0.25">
      <c r="A50" s="362" t="s">
        <v>1145</v>
      </c>
      <c r="B50" s="368" t="s">
        <v>1144</v>
      </c>
      <c r="C50" s="368" t="s">
        <v>80</v>
      </c>
      <c r="D50" s="197" t="s">
        <v>1235</v>
      </c>
      <c r="E50" s="206" t="s">
        <v>1222</v>
      </c>
      <c r="F50" s="195"/>
      <c r="G50" s="215"/>
      <c r="H50" s="338">
        <v>1800000</v>
      </c>
      <c r="I50" s="67"/>
      <c r="J50" s="217"/>
      <c r="K50" s="217"/>
      <c r="L50" s="66">
        <f t="shared" ref="L50:L53" si="3">+F50+G50+H50+I50+J50-K50</f>
        <v>1800000</v>
      </c>
      <c r="M50" s="366">
        <v>185438200</v>
      </c>
      <c r="N50" s="239"/>
      <c r="O50" s="201"/>
      <c r="P50" s="80"/>
      <c r="Q50" s="205"/>
      <c r="R50" s="46"/>
      <c r="S50" s="201"/>
      <c r="T50" s="80"/>
      <c r="U50" s="205"/>
      <c r="V50" s="201"/>
      <c r="W50" s="80"/>
      <c r="X50" s="205"/>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3"/>
      <c r="BR50" s="113"/>
      <c r="BS50" s="113"/>
      <c r="BT50" s="113"/>
      <c r="BU50" s="113"/>
      <c r="BV50" s="113"/>
      <c r="BW50" s="113"/>
      <c r="BX50" s="113"/>
      <c r="BY50" s="113"/>
      <c r="BZ50" s="113"/>
      <c r="CA50" s="113"/>
      <c r="CB50" s="113"/>
      <c r="CC50" s="113"/>
      <c r="CD50" s="113"/>
      <c r="CE50" s="113"/>
      <c r="CF50" s="113"/>
      <c r="CG50" s="113"/>
      <c r="CH50" s="113"/>
      <c r="CI50" s="113"/>
      <c r="CJ50" s="113"/>
      <c r="CK50" s="113"/>
      <c r="CL50" s="113"/>
      <c r="CM50" s="113"/>
      <c r="CN50" s="113"/>
      <c r="CO50" s="113"/>
      <c r="CP50" s="113"/>
      <c r="CQ50" s="113"/>
      <c r="CR50" s="113"/>
      <c r="CS50" s="113"/>
      <c r="CT50" s="113"/>
      <c r="CU50" s="113"/>
      <c r="CV50" s="113"/>
      <c r="CW50" s="113"/>
      <c r="CX50" s="113"/>
      <c r="CY50" s="113"/>
      <c r="CZ50" s="113"/>
      <c r="DA50" s="113"/>
      <c r="DB50" s="113"/>
      <c r="DC50" s="113"/>
      <c r="DD50" s="113"/>
      <c r="DE50" s="113"/>
      <c r="DF50" s="113"/>
      <c r="DG50" s="113"/>
      <c r="DH50" s="113"/>
      <c r="DI50" s="113"/>
      <c r="DJ50" s="113"/>
      <c r="DK50" s="113"/>
      <c r="DL50" s="113"/>
      <c r="DM50" s="113"/>
      <c r="DN50" s="113"/>
      <c r="DO50" s="113"/>
      <c r="DP50" s="113"/>
      <c r="DQ50" s="113"/>
      <c r="DR50" s="113"/>
      <c r="DS50" s="113"/>
      <c r="DT50" s="113"/>
      <c r="DU50" s="113"/>
      <c r="DV50" s="113"/>
      <c r="DW50" s="113"/>
      <c r="DX50" s="113"/>
      <c r="DY50" s="113"/>
    </row>
    <row r="51" spans="1:129" s="114" customFormat="1" ht="81" x14ac:dyDescent="0.25">
      <c r="A51" s="363"/>
      <c r="B51" s="369"/>
      <c r="C51" s="369"/>
      <c r="D51" s="212" t="s">
        <v>1237</v>
      </c>
      <c r="E51" s="206" t="s">
        <v>1223</v>
      </c>
      <c r="F51" s="209"/>
      <c r="G51" s="215"/>
      <c r="H51" s="338">
        <v>183638200</v>
      </c>
      <c r="I51" s="67"/>
      <c r="J51" s="217"/>
      <c r="K51" s="217"/>
      <c r="L51" s="66">
        <f t="shared" si="3"/>
        <v>183638200</v>
      </c>
      <c r="M51" s="367"/>
      <c r="N51" s="239"/>
      <c r="O51" s="217"/>
      <c r="P51" s="80"/>
      <c r="Q51" s="220"/>
      <c r="R51" s="46"/>
      <c r="S51" s="211"/>
      <c r="T51" s="48"/>
      <c r="U51" s="208"/>
      <c r="V51" s="211"/>
      <c r="W51" s="48"/>
      <c r="X51" s="228"/>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3"/>
      <c r="BR51" s="113"/>
      <c r="BS51" s="113"/>
      <c r="BT51" s="113"/>
      <c r="BU51" s="113"/>
      <c r="BV51" s="113"/>
      <c r="BW51" s="113"/>
      <c r="BX51" s="113"/>
      <c r="BY51" s="113"/>
      <c r="BZ51" s="113"/>
      <c r="CA51" s="113"/>
      <c r="CB51" s="113"/>
      <c r="CC51" s="113"/>
      <c r="CD51" s="113"/>
      <c r="CE51" s="113"/>
      <c r="CF51" s="113"/>
      <c r="CG51" s="113"/>
      <c r="CH51" s="113"/>
      <c r="CI51" s="113"/>
      <c r="CJ51" s="113"/>
      <c r="CK51" s="113"/>
      <c r="CL51" s="113"/>
      <c r="CM51" s="113"/>
      <c r="CN51" s="113"/>
      <c r="CO51" s="113"/>
      <c r="CP51" s="113"/>
      <c r="CQ51" s="113"/>
      <c r="CR51" s="113"/>
      <c r="CS51" s="113"/>
      <c r="CT51" s="113"/>
      <c r="CU51" s="113"/>
      <c r="CV51" s="113"/>
      <c r="CW51" s="113"/>
      <c r="CX51" s="113"/>
      <c r="CY51" s="113"/>
      <c r="CZ51" s="113"/>
      <c r="DA51" s="113"/>
      <c r="DB51" s="113"/>
      <c r="DC51" s="113"/>
      <c r="DD51" s="113"/>
      <c r="DE51" s="113"/>
      <c r="DF51" s="113"/>
      <c r="DG51" s="113"/>
      <c r="DH51" s="113"/>
      <c r="DI51" s="113"/>
      <c r="DJ51" s="113"/>
      <c r="DK51" s="113"/>
      <c r="DL51" s="113"/>
      <c r="DM51" s="113"/>
      <c r="DN51" s="113"/>
      <c r="DO51" s="113"/>
      <c r="DP51" s="113"/>
      <c r="DQ51" s="113"/>
      <c r="DR51" s="113"/>
      <c r="DS51" s="113"/>
      <c r="DT51" s="113"/>
      <c r="DU51" s="113"/>
      <c r="DV51" s="113"/>
      <c r="DW51" s="113"/>
      <c r="DX51" s="113"/>
      <c r="DY51" s="113"/>
    </row>
    <row r="52" spans="1:129" s="109" customFormat="1" ht="15" x14ac:dyDescent="0.25">
      <c r="A52" s="93"/>
      <c r="B52" s="93"/>
      <c r="C52" s="93"/>
      <c r="D52" s="93"/>
      <c r="E52" s="106"/>
      <c r="F52" s="102"/>
      <c r="G52" s="153"/>
      <c r="H52" s="93"/>
      <c r="I52" s="262"/>
      <c r="J52" s="93"/>
      <c r="K52" s="93"/>
      <c r="L52" s="103">
        <f>SUM(L50:L51)</f>
        <v>185438200</v>
      </c>
      <c r="M52" s="102"/>
      <c r="N52" s="107"/>
      <c r="O52" s="87"/>
      <c r="P52" s="96"/>
      <c r="Q52" s="105">
        <f>SUM(Q50:Q51)</f>
        <v>0</v>
      </c>
      <c r="R52" s="90"/>
      <c r="S52" s="87"/>
      <c r="T52" s="96"/>
      <c r="U52" s="105">
        <f>SUM(U50:U51)</f>
        <v>0</v>
      </c>
      <c r="V52" s="87"/>
      <c r="W52" s="96"/>
      <c r="X52" s="105">
        <f>SUM(X50:X51)</f>
        <v>0</v>
      </c>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row>
    <row r="53" spans="1:129" s="114" customFormat="1" ht="81" x14ac:dyDescent="0.25">
      <c r="A53" s="197" t="s">
        <v>1147</v>
      </c>
      <c r="B53" s="200" t="s">
        <v>1146</v>
      </c>
      <c r="C53" s="38" t="s">
        <v>80</v>
      </c>
      <c r="D53" s="197" t="s">
        <v>1236</v>
      </c>
      <c r="E53" s="206" t="s">
        <v>1224</v>
      </c>
      <c r="F53" s="195"/>
      <c r="G53" s="215"/>
      <c r="H53" s="338">
        <v>6518443</v>
      </c>
      <c r="I53" s="67"/>
      <c r="J53" s="217"/>
      <c r="K53" s="217"/>
      <c r="L53" s="66">
        <f t="shared" si="3"/>
        <v>6518443</v>
      </c>
      <c r="M53" s="342">
        <v>6518443</v>
      </c>
      <c r="N53" s="239"/>
      <c r="O53" s="201"/>
      <c r="P53" s="80"/>
      <c r="Q53" s="205"/>
      <c r="R53" s="46"/>
      <c r="S53" s="196"/>
      <c r="T53" s="48"/>
      <c r="U53" s="194"/>
      <c r="V53" s="196"/>
      <c r="W53" s="48"/>
      <c r="X53" s="228"/>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3"/>
      <c r="BQ53" s="113"/>
      <c r="BR53" s="113"/>
      <c r="BS53" s="113"/>
      <c r="BT53" s="113"/>
      <c r="BU53" s="113"/>
      <c r="BV53" s="113"/>
      <c r="BW53" s="113"/>
      <c r="BX53" s="113"/>
      <c r="BY53" s="113"/>
      <c r="BZ53" s="113"/>
      <c r="CA53" s="113"/>
      <c r="CB53" s="113"/>
      <c r="CC53" s="113"/>
      <c r="CD53" s="113"/>
      <c r="CE53" s="113"/>
      <c r="CF53" s="113"/>
      <c r="CG53" s="113"/>
      <c r="CH53" s="113"/>
      <c r="CI53" s="113"/>
      <c r="CJ53" s="113"/>
      <c r="CK53" s="113"/>
      <c r="CL53" s="113"/>
      <c r="CM53" s="113"/>
      <c r="CN53" s="113"/>
      <c r="CO53" s="113"/>
      <c r="CP53" s="113"/>
      <c r="CQ53" s="113"/>
      <c r="CR53" s="113"/>
      <c r="CS53" s="113"/>
      <c r="CT53" s="113"/>
      <c r="CU53" s="113"/>
      <c r="CV53" s="113"/>
      <c r="CW53" s="113"/>
      <c r="CX53" s="113"/>
      <c r="CY53" s="113"/>
      <c r="CZ53" s="113"/>
      <c r="DA53" s="113"/>
      <c r="DB53" s="113"/>
      <c r="DC53" s="113"/>
      <c r="DD53" s="113"/>
      <c r="DE53" s="113"/>
      <c r="DF53" s="113"/>
      <c r="DG53" s="113"/>
      <c r="DH53" s="113"/>
      <c r="DI53" s="113"/>
      <c r="DJ53" s="113"/>
      <c r="DK53" s="113"/>
      <c r="DL53" s="113"/>
      <c r="DM53" s="113"/>
      <c r="DN53" s="113"/>
      <c r="DO53" s="113"/>
      <c r="DP53" s="113"/>
      <c r="DQ53" s="113"/>
      <c r="DR53" s="113"/>
      <c r="DS53" s="113"/>
      <c r="DT53" s="113"/>
      <c r="DU53" s="113"/>
      <c r="DV53" s="113"/>
      <c r="DW53" s="113"/>
      <c r="DX53" s="113"/>
      <c r="DY53" s="113"/>
    </row>
    <row r="54" spans="1:129" s="109" customFormat="1" ht="15.75" thickBot="1" x14ac:dyDescent="0.3">
      <c r="A54" s="93"/>
      <c r="B54" s="93"/>
      <c r="C54" s="93"/>
      <c r="D54" s="93"/>
      <c r="E54" s="106"/>
      <c r="F54" s="102"/>
      <c r="G54" s="153"/>
      <c r="H54" s="93"/>
      <c r="I54" s="262"/>
      <c r="J54" s="93"/>
      <c r="K54" s="93"/>
      <c r="L54" s="103">
        <f>SUM(L53)</f>
        <v>6518443</v>
      </c>
      <c r="M54" s="102"/>
      <c r="N54" s="107"/>
      <c r="O54" s="87"/>
      <c r="P54" s="96"/>
      <c r="Q54" s="105">
        <f>SUM(Q53)</f>
        <v>0</v>
      </c>
      <c r="R54" s="90"/>
      <c r="S54" s="87"/>
      <c r="T54" s="96"/>
      <c r="U54" s="105">
        <f>SUM(U53)</f>
        <v>0</v>
      </c>
      <c r="V54" s="87"/>
      <c r="W54" s="96"/>
      <c r="X54" s="105">
        <f>SUM(X53)</f>
        <v>0</v>
      </c>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row>
    <row r="55" spans="1:129" s="64" customFormat="1" ht="17.25" thickBot="1" x14ac:dyDescent="0.35">
      <c r="A55" s="52"/>
      <c r="B55" s="52"/>
      <c r="C55" s="42"/>
      <c r="D55" s="42"/>
      <c r="E55" s="42"/>
      <c r="F55" s="53"/>
      <c r="G55" s="261"/>
      <c r="H55" s="42"/>
      <c r="I55" s="236"/>
      <c r="J55" s="54" t="s">
        <v>29</v>
      </c>
      <c r="K55" s="55"/>
      <c r="L55" s="56">
        <f>+L47+L45+L43+L41+L37+L11+L9+L49+L52+L54</f>
        <v>884372648</v>
      </c>
      <c r="M55" s="179"/>
      <c r="N55" s="179"/>
      <c r="O55" s="179"/>
      <c r="P55" s="179"/>
      <c r="Q55" s="132">
        <f>+Q47+Q45+Q43+Q41+Q37+Q11+Q9+Q49+Q52+Q54</f>
        <v>0</v>
      </c>
      <c r="R55" s="58">
        <f>(Q55*1)/L55</f>
        <v>0</v>
      </c>
      <c r="S55" s="59"/>
      <c r="T55" s="60"/>
      <c r="U55" s="186">
        <f>+U47+U45+U43+U41+U37+U11+U9+U49+U52+U54</f>
        <v>0</v>
      </c>
      <c r="V55" s="59"/>
      <c r="W55" s="60"/>
      <c r="X55" s="185">
        <f>+X47+X45+X43+X41+X37+X11+X9+X49+X52+X54</f>
        <v>0</v>
      </c>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row>
    <row r="56" spans="1:129" ht="15" hidden="1" x14ac:dyDescent="0.25"/>
    <row r="57" spans="1:129" ht="15" hidden="1" x14ac:dyDescent="0.25"/>
    <row r="58" spans="1:129" ht="15" hidden="1" x14ac:dyDescent="0.25"/>
    <row r="59" spans="1:129" ht="15" hidden="1" x14ac:dyDescent="0.25"/>
    <row r="60" spans="1:129" ht="15" hidden="1" x14ac:dyDescent="0.25"/>
    <row r="61" spans="1:129" ht="15" hidden="1" x14ac:dyDescent="0.25"/>
    <row r="62" spans="1:129" ht="15" hidden="1" x14ac:dyDescent="0.25"/>
    <row r="63" spans="1:129" ht="15" hidden="1" x14ac:dyDescent="0.25"/>
    <row r="64" spans="1:129"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sheetData>
  <sheetProtection algorithmName="SHA-512" hashValue="rZFu11bqHkY+BevH0b+rzK3jYlaRNPF5DTSJ3+yNQqVbDyjtpMV2HmCjSzsbqQE8z+VupGBKlIO7iro6qJm8Tg==" saltValue="02TFCqUmn2TVNeUhEYUIMQ==" spinCount="100000" sheet="1" formatCells="0" formatColumns="0" formatRows="0" insertColumns="0" insertRows="0" insertHyperlinks="0" deleteColumns="0" deleteRows="0" sort="0" autoFilter="0" pivotTables="0"/>
  <mergeCells count="20">
    <mergeCell ref="M12:M36"/>
    <mergeCell ref="M50:M51"/>
    <mergeCell ref="A12:A36"/>
    <mergeCell ref="B12:B36"/>
    <mergeCell ref="C12:C36"/>
    <mergeCell ref="A50:A51"/>
    <mergeCell ref="B50:B51"/>
    <mergeCell ref="C50:C51"/>
    <mergeCell ref="A38:A40"/>
    <mergeCell ref="B38:B40"/>
    <mergeCell ref="C38:C40"/>
    <mergeCell ref="M38:M40"/>
    <mergeCell ref="A2:A5"/>
    <mergeCell ref="B2:V2"/>
    <mergeCell ref="W2:X2"/>
    <mergeCell ref="B3:V3"/>
    <mergeCell ref="W3:X3"/>
    <mergeCell ref="B4:V5"/>
    <mergeCell ref="W4:X4"/>
    <mergeCell ref="W5:X5"/>
  </mergeCells>
  <conditionalFormatting sqref="R7:R8 R10 R12:R36 R38:R40 R42 R44 R46 R56:R1048576">
    <cfRule type="cellIs" dxfId="559" priority="281" operator="between">
      <formula>0.51</formula>
      <formula>0.69</formula>
    </cfRule>
    <cfRule type="cellIs" dxfId="558" priority="282" operator="between">
      <formula>0.51</formula>
      <formula>0.69</formula>
    </cfRule>
    <cfRule type="cellIs" dxfId="557" priority="283" operator="lessThan">
      <formula>0.5</formula>
    </cfRule>
    <cfRule type="cellIs" dxfId="556" priority="284" operator="greaterThan">
      <formula>0.7</formula>
    </cfRule>
    <cfRule type="cellIs" dxfId="555" priority="285" operator="between">
      <formula>0.51</formula>
      <formula>0.69</formula>
    </cfRule>
    <cfRule type="cellIs" dxfId="554" priority="286" operator="lessThan">
      <formula>50</formula>
    </cfRule>
    <cfRule type="cellIs" dxfId="553" priority="287" operator="greaterThan">
      <formula>0.7</formula>
    </cfRule>
    <cfRule type="cellIs" dxfId="552" priority="288" operator="between">
      <formula>0.51</formula>
      <formula>0.69</formula>
    </cfRule>
    <cfRule type="cellIs" dxfId="551" priority="289" operator="lessThan">
      <formula>0.5</formula>
    </cfRule>
    <cfRule type="cellIs" dxfId="550" priority="290" operator="greaterThan">
      <formula>0.7</formula>
    </cfRule>
  </conditionalFormatting>
  <conditionalFormatting sqref="R9">
    <cfRule type="cellIs" dxfId="549" priority="271" operator="between">
      <formula>0.51</formula>
      <formula>0.69</formula>
    </cfRule>
    <cfRule type="cellIs" dxfId="548" priority="272" operator="between">
      <formula>0.51</formula>
      <formula>0.69</formula>
    </cfRule>
    <cfRule type="cellIs" dxfId="547" priority="273" operator="lessThan">
      <formula>0.5</formula>
    </cfRule>
    <cfRule type="cellIs" dxfId="546" priority="274" operator="greaterThan">
      <formula>0.7</formula>
    </cfRule>
    <cfRule type="cellIs" dxfId="545" priority="275" operator="between">
      <formula>0.51</formula>
      <formula>0.69</formula>
    </cfRule>
    <cfRule type="cellIs" dxfId="544" priority="276" operator="lessThan">
      <formula>50</formula>
    </cfRule>
    <cfRule type="cellIs" dxfId="543" priority="277" operator="greaterThan">
      <formula>0.7</formula>
    </cfRule>
    <cfRule type="cellIs" dxfId="542" priority="278" operator="between">
      <formula>0.51</formula>
      <formula>0.69</formula>
    </cfRule>
    <cfRule type="cellIs" dxfId="541" priority="279" operator="lessThan">
      <formula>0.5</formula>
    </cfRule>
    <cfRule type="cellIs" dxfId="540" priority="280" operator="greaterThan">
      <formula>0.7</formula>
    </cfRule>
  </conditionalFormatting>
  <conditionalFormatting sqref="R11">
    <cfRule type="cellIs" dxfId="539" priority="261" operator="between">
      <formula>0.51</formula>
      <formula>0.69</formula>
    </cfRule>
    <cfRule type="cellIs" dxfId="538" priority="262" operator="between">
      <formula>0.51</formula>
      <formula>0.69</formula>
    </cfRule>
    <cfRule type="cellIs" dxfId="537" priority="263" operator="lessThan">
      <formula>0.5</formula>
    </cfRule>
    <cfRule type="cellIs" dxfId="536" priority="264" operator="greaterThan">
      <formula>0.7</formula>
    </cfRule>
    <cfRule type="cellIs" dxfId="535" priority="265" operator="between">
      <formula>0.51</formula>
      <formula>0.69</formula>
    </cfRule>
    <cfRule type="cellIs" dxfId="534" priority="266" operator="lessThan">
      <formula>50</formula>
    </cfRule>
    <cfRule type="cellIs" dxfId="533" priority="267" operator="greaterThan">
      <formula>0.7</formula>
    </cfRule>
    <cfRule type="cellIs" dxfId="532" priority="268" operator="between">
      <formula>0.51</formula>
      <formula>0.69</formula>
    </cfRule>
    <cfRule type="cellIs" dxfId="531" priority="269" operator="lessThan">
      <formula>0.5</formula>
    </cfRule>
    <cfRule type="cellIs" dxfId="530" priority="270" operator="greaterThan">
      <formula>0.7</formula>
    </cfRule>
  </conditionalFormatting>
  <conditionalFormatting sqref="R37">
    <cfRule type="cellIs" dxfId="529" priority="251" operator="between">
      <formula>0.51</formula>
      <formula>0.69</formula>
    </cfRule>
    <cfRule type="cellIs" dxfId="528" priority="252" operator="between">
      <formula>0.51</formula>
      <formula>0.69</formula>
    </cfRule>
    <cfRule type="cellIs" dxfId="527" priority="253" operator="lessThan">
      <formula>0.5</formula>
    </cfRule>
    <cfRule type="cellIs" dxfId="526" priority="254" operator="greaterThan">
      <formula>0.7</formula>
    </cfRule>
    <cfRule type="cellIs" dxfId="525" priority="255" operator="between">
      <formula>0.51</formula>
      <formula>0.69</formula>
    </cfRule>
    <cfRule type="cellIs" dxfId="524" priority="256" operator="lessThan">
      <formula>50</formula>
    </cfRule>
    <cfRule type="cellIs" dxfId="523" priority="257" operator="greaterThan">
      <formula>0.7</formula>
    </cfRule>
    <cfRule type="cellIs" dxfId="522" priority="258" operator="between">
      <formula>0.51</formula>
      <formula>0.69</formula>
    </cfRule>
    <cfRule type="cellIs" dxfId="521" priority="259" operator="lessThan">
      <formula>0.5</formula>
    </cfRule>
    <cfRule type="cellIs" dxfId="520" priority="260" operator="greaterThan">
      <formula>0.7</formula>
    </cfRule>
  </conditionalFormatting>
  <conditionalFormatting sqref="R41">
    <cfRule type="cellIs" dxfId="519" priority="241" operator="between">
      <formula>0.51</formula>
      <formula>0.69</formula>
    </cfRule>
    <cfRule type="cellIs" dxfId="518" priority="242" operator="between">
      <formula>0.51</formula>
      <formula>0.69</formula>
    </cfRule>
    <cfRule type="cellIs" dxfId="517" priority="243" operator="lessThan">
      <formula>0.5</formula>
    </cfRule>
    <cfRule type="cellIs" dxfId="516" priority="244" operator="greaterThan">
      <formula>0.7</formula>
    </cfRule>
    <cfRule type="cellIs" dxfId="515" priority="245" operator="between">
      <formula>0.51</formula>
      <formula>0.69</formula>
    </cfRule>
    <cfRule type="cellIs" dxfId="514" priority="246" operator="lessThan">
      <formula>50</formula>
    </cfRule>
    <cfRule type="cellIs" dxfId="513" priority="247" operator="greaterThan">
      <formula>0.7</formula>
    </cfRule>
    <cfRule type="cellIs" dxfId="512" priority="248" operator="between">
      <formula>0.51</formula>
      <formula>0.69</formula>
    </cfRule>
    <cfRule type="cellIs" dxfId="511" priority="249" operator="lessThan">
      <formula>0.5</formula>
    </cfRule>
    <cfRule type="cellIs" dxfId="510" priority="250" operator="greaterThan">
      <formula>0.7</formula>
    </cfRule>
  </conditionalFormatting>
  <conditionalFormatting sqref="R43">
    <cfRule type="cellIs" dxfId="509" priority="231" operator="between">
      <formula>0.51</formula>
      <formula>0.69</formula>
    </cfRule>
    <cfRule type="cellIs" dxfId="508" priority="232" operator="between">
      <formula>0.51</formula>
      <formula>0.69</formula>
    </cfRule>
    <cfRule type="cellIs" dxfId="507" priority="233" operator="lessThan">
      <formula>0.5</formula>
    </cfRule>
    <cfRule type="cellIs" dxfId="506" priority="234" operator="greaterThan">
      <formula>0.7</formula>
    </cfRule>
    <cfRule type="cellIs" dxfId="505" priority="235" operator="between">
      <formula>0.51</formula>
      <formula>0.69</formula>
    </cfRule>
    <cfRule type="cellIs" dxfId="504" priority="236" operator="lessThan">
      <formula>50</formula>
    </cfRule>
    <cfRule type="cellIs" dxfId="503" priority="237" operator="greaterThan">
      <formula>0.7</formula>
    </cfRule>
    <cfRule type="cellIs" dxfId="502" priority="238" operator="between">
      <formula>0.51</formula>
      <formula>0.69</formula>
    </cfRule>
    <cfRule type="cellIs" dxfId="501" priority="239" operator="lessThan">
      <formula>0.5</formula>
    </cfRule>
    <cfRule type="cellIs" dxfId="500" priority="240" operator="greaterThan">
      <formula>0.7</formula>
    </cfRule>
  </conditionalFormatting>
  <conditionalFormatting sqref="R45">
    <cfRule type="cellIs" dxfId="499" priority="221" operator="between">
      <formula>0.51</formula>
      <formula>0.69</formula>
    </cfRule>
    <cfRule type="cellIs" dxfId="498" priority="222" operator="between">
      <formula>0.51</formula>
      <formula>0.69</formula>
    </cfRule>
    <cfRule type="cellIs" dxfId="497" priority="223" operator="lessThan">
      <formula>0.5</formula>
    </cfRule>
    <cfRule type="cellIs" dxfId="496" priority="224" operator="greaterThan">
      <formula>0.7</formula>
    </cfRule>
    <cfRule type="cellIs" dxfId="495" priority="225" operator="between">
      <formula>0.51</formula>
      <formula>0.69</formula>
    </cfRule>
    <cfRule type="cellIs" dxfId="494" priority="226" operator="lessThan">
      <formula>50</formula>
    </cfRule>
    <cfRule type="cellIs" dxfId="493" priority="227" operator="greaterThan">
      <formula>0.7</formula>
    </cfRule>
    <cfRule type="cellIs" dxfId="492" priority="228" operator="between">
      <formula>0.51</formula>
      <formula>0.69</formula>
    </cfRule>
    <cfRule type="cellIs" dxfId="491" priority="229" operator="lessThan">
      <formula>0.5</formula>
    </cfRule>
    <cfRule type="cellIs" dxfId="490" priority="230" operator="greaterThan">
      <formula>0.7</formula>
    </cfRule>
  </conditionalFormatting>
  <conditionalFormatting sqref="R55">
    <cfRule type="cellIs" dxfId="489" priority="41" operator="between">
      <formula>0.51</formula>
      <formula>0.69</formula>
    </cfRule>
    <cfRule type="cellIs" dxfId="488" priority="42" operator="between">
      <formula>0.51</formula>
      <formula>0.69</formula>
    </cfRule>
    <cfRule type="cellIs" dxfId="487" priority="43" operator="lessThan">
      <formula>0.5</formula>
    </cfRule>
    <cfRule type="cellIs" dxfId="486" priority="44" operator="greaterThan">
      <formula>0.7</formula>
    </cfRule>
    <cfRule type="cellIs" dxfId="485" priority="45" operator="between">
      <formula>0.51</formula>
      <formula>0.69</formula>
    </cfRule>
    <cfRule type="cellIs" dxfId="484" priority="46" operator="lessThan">
      <formula>50</formula>
    </cfRule>
    <cfRule type="cellIs" dxfId="483" priority="47" operator="greaterThan">
      <formula>0.7</formula>
    </cfRule>
    <cfRule type="cellIs" dxfId="482" priority="48" operator="between">
      <formula>0.51</formula>
      <formula>0.69</formula>
    </cfRule>
    <cfRule type="cellIs" dxfId="481" priority="49" operator="lessThan">
      <formula>0.5</formula>
    </cfRule>
    <cfRule type="cellIs" dxfId="480" priority="50" operator="greaterThan">
      <formula>0.7</formula>
    </cfRule>
  </conditionalFormatting>
  <conditionalFormatting sqref="R47:R48 R50:R51 R53">
    <cfRule type="cellIs" dxfId="479" priority="31" operator="between">
      <formula>0.51</formula>
      <formula>0.69</formula>
    </cfRule>
    <cfRule type="cellIs" dxfId="478" priority="32" operator="between">
      <formula>0.51</formula>
      <formula>0.69</formula>
    </cfRule>
    <cfRule type="cellIs" dxfId="477" priority="33" operator="lessThan">
      <formula>0.5</formula>
    </cfRule>
    <cfRule type="cellIs" dxfId="476" priority="34" operator="greaterThan">
      <formula>0.7</formula>
    </cfRule>
    <cfRule type="cellIs" dxfId="475" priority="35" operator="between">
      <formula>0.51</formula>
      <formula>0.69</formula>
    </cfRule>
    <cfRule type="cellIs" dxfId="474" priority="36" operator="lessThan">
      <formula>50</formula>
    </cfRule>
    <cfRule type="cellIs" dxfId="473" priority="37" operator="greaterThan">
      <formula>0.7</formula>
    </cfRule>
    <cfRule type="cellIs" dxfId="472" priority="38" operator="between">
      <formula>0.51</formula>
      <formula>0.69</formula>
    </cfRule>
    <cfRule type="cellIs" dxfId="471" priority="39" operator="lessThan">
      <formula>0.5</formula>
    </cfRule>
    <cfRule type="cellIs" dxfId="470" priority="40" operator="greaterThan">
      <formula>0.7</formula>
    </cfRule>
  </conditionalFormatting>
  <conditionalFormatting sqref="R49">
    <cfRule type="cellIs" dxfId="469" priority="21" operator="between">
      <formula>0.51</formula>
      <formula>0.69</formula>
    </cfRule>
    <cfRule type="cellIs" dxfId="468" priority="22" operator="between">
      <formula>0.51</formula>
      <formula>0.69</formula>
    </cfRule>
    <cfRule type="cellIs" dxfId="467" priority="23" operator="lessThan">
      <formula>0.5</formula>
    </cfRule>
    <cfRule type="cellIs" dxfId="466" priority="24" operator="greaterThan">
      <formula>0.7</formula>
    </cfRule>
    <cfRule type="cellIs" dxfId="465" priority="25" operator="between">
      <formula>0.51</formula>
      <formula>0.69</formula>
    </cfRule>
    <cfRule type="cellIs" dxfId="464" priority="26" operator="lessThan">
      <formula>50</formula>
    </cfRule>
    <cfRule type="cellIs" dxfId="463" priority="27" operator="greaterThan">
      <formula>0.7</formula>
    </cfRule>
    <cfRule type="cellIs" dxfId="462" priority="28" operator="between">
      <formula>0.51</formula>
      <formula>0.69</formula>
    </cfRule>
    <cfRule type="cellIs" dxfId="461" priority="29" operator="lessThan">
      <formula>0.5</formula>
    </cfRule>
    <cfRule type="cellIs" dxfId="460" priority="30" operator="greaterThan">
      <formula>0.7</formula>
    </cfRule>
  </conditionalFormatting>
  <conditionalFormatting sqref="R52">
    <cfRule type="cellIs" dxfId="459" priority="11" operator="between">
      <formula>0.51</formula>
      <formula>0.69</formula>
    </cfRule>
    <cfRule type="cellIs" dxfId="458" priority="12" operator="between">
      <formula>0.51</formula>
      <formula>0.69</formula>
    </cfRule>
    <cfRule type="cellIs" dxfId="457" priority="13" operator="lessThan">
      <formula>0.5</formula>
    </cfRule>
    <cfRule type="cellIs" dxfId="456" priority="14" operator="greaterThan">
      <formula>0.7</formula>
    </cfRule>
    <cfRule type="cellIs" dxfId="455" priority="15" operator="between">
      <formula>0.51</formula>
      <formula>0.69</formula>
    </cfRule>
    <cfRule type="cellIs" dxfId="454" priority="16" operator="lessThan">
      <formula>50</formula>
    </cfRule>
    <cfRule type="cellIs" dxfId="453" priority="17" operator="greaterThan">
      <formula>0.7</formula>
    </cfRule>
    <cfRule type="cellIs" dxfId="452" priority="18" operator="between">
      <formula>0.51</formula>
      <formula>0.69</formula>
    </cfRule>
    <cfRule type="cellIs" dxfId="451" priority="19" operator="lessThan">
      <formula>0.5</formula>
    </cfRule>
    <cfRule type="cellIs" dxfId="450" priority="20" operator="greaterThan">
      <formula>0.7</formula>
    </cfRule>
  </conditionalFormatting>
  <conditionalFormatting sqref="R54">
    <cfRule type="cellIs" dxfId="449" priority="1" operator="between">
      <formula>0.51</formula>
      <formula>0.69</formula>
    </cfRule>
    <cfRule type="cellIs" dxfId="448" priority="2" operator="between">
      <formula>0.51</formula>
      <formula>0.69</formula>
    </cfRule>
    <cfRule type="cellIs" dxfId="447" priority="3" operator="lessThan">
      <formula>0.5</formula>
    </cfRule>
    <cfRule type="cellIs" dxfId="446" priority="4" operator="greaterThan">
      <formula>0.7</formula>
    </cfRule>
    <cfRule type="cellIs" dxfId="445" priority="5" operator="between">
      <formula>0.51</formula>
      <formula>0.69</formula>
    </cfRule>
    <cfRule type="cellIs" dxfId="444" priority="6" operator="lessThan">
      <formula>50</formula>
    </cfRule>
    <cfRule type="cellIs" dxfId="443" priority="7" operator="greaterThan">
      <formula>0.7</formula>
    </cfRule>
    <cfRule type="cellIs" dxfId="442" priority="8" operator="between">
      <formula>0.51</formula>
      <formula>0.69</formula>
    </cfRule>
    <cfRule type="cellIs" dxfId="441" priority="9" operator="lessThan">
      <formula>0.5</formula>
    </cfRule>
    <cfRule type="cellIs" dxfId="440" priority="10" operator="greaterThan">
      <formula>0.7</formula>
    </cfRule>
  </conditionalFormatting>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482B"/>
  </sheetPr>
  <dimension ref="A1:EB92"/>
  <sheetViews>
    <sheetView showGridLines="0" topLeftCell="E7" workbookViewId="0">
      <pane ySplit="1" topLeftCell="A8" activePane="bottomLeft" state="frozen"/>
      <selection activeCell="A7" sqref="A7"/>
      <selection pane="bottomLeft" activeCell="N12" sqref="N12"/>
    </sheetView>
  </sheetViews>
  <sheetFormatPr baseColWidth="10" defaultColWidth="0" defaultRowHeight="0" customHeight="1" zeroHeight="1" x14ac:dyDescent="0.25"/>
  <cols>
    <col min="1" max="1" width="11.42578125" style="74" customWidth="1"/>
    <col min="2" max="2" width="45.7109375" style="74" customWidth="1"/>
    <col min="3" max="3" width="17.28515625" style="74" customWidth="1"/>
    <col min="4" max="4" width="14.7109375" style="74" customWidth="1"/>
    <col min="5" max="5" width="39" style="74" customWidth="1"/>
    <col min="6" max="6" width="21.140625" style="1" hidden="1" customWidth="1"/>
    <col min="7" max="7" width="19.85546875" style="74" hidden="1" customWidth="1"/>
    <col min="8" max="8" width="16.140625" style="74" hidden="1" customWidth="1"/>
    <col min="9" max="9" width="15" style="74" hidden="1" customWidth="1"/>
    <col min="10" max="10" width="15.140625" style="74" hidden="1" customWidth="1"/>
    <col min="11" max="11" width="15" style="74" hidden="1" customWidth="1"/>
    <col min="12" max="12" width="17" style="74" customWidth="1"/>
    <col min="13" max="13" width="17.7109375" style="74" customWidth="1"/>
    <col min="14" max="14" width="15.7109375" style="74" customWidth="1"/>
    <col min="15" max="15" width="11.42578125" style="74" customWidth="1"/>
    <col min="16" max="16" width="15.42578125" style="74" customWidth="1"/>
    <col min="17" max="17" width="14.5703125" style="74" customWidth="1"/>
    <col min="18" max="18" width="11.5703125" style="3" bestFit="1" customWidth="1"/>
    <col min="19" max="19" width="11.42578125" style="74" customWidth="1"/>
    <col min="20" max="20" width="16.7109375" style="35" bestFit="1" customWidth="1"/>
    <col min="21" max="21" width="15.28515625" style="74" customWidth="1"/>
    <col min="22" max="22" width="11.42578125" style="74" customWidth="1"/>
    <col min="23" max="23" width="14.5703125" style="35" customWidth="1"/>
    <col min="24" max="24" width="19" style="74" bestFit="1" customWidth="1"/>
    <col min="25" max="129" width="11.5703125" style="73" hidden="1" customWidth="1"/>
    <col min="130" max="132" width="11.5703125" style="74" hidden="1" customWidth="1"/>
    <col min="133" max="16384" width="11.42578125" style="74" hidden="1"/>
  </cols>
  <sheetData>
    <row r="1" spans="1:129" ht="15" hidden="1" x14ac:dyDescent="0.25">
      <c r="A1" s="24"/>
      <c r="B1" s="25"/>
      <c r="C1" s="25"/>
      <c r="D1" s="26"/>
      <c r="E1" s="26"/>
      <c r="F1" s="27"/>
      <c r="G1" s="28"/>
      <c r="H1" s="28"/>
      <c r="I1" s="28"/>
      <c r="J1" s="28"/>
      <c r="K1" s="29"/>
      <c r="L1" s="24"/>
      <c r="M1" s="24"/>
      <c r="N1" s="24"/>
      <c r="O1" s="24"/>
      <c r="P1" s="24"/>
      <c r="Q1" s="24"/>
      <c r="R1" s="24"/>
      <c r="S1" s="24"/>
      <c r="T1" s="36"/>
      <c r="U1" s="24"/>
      <c r="V1" s="24"/>
      <c r="W1" s="36"/>
    </row>
    <row r="2" spans="1:129" ht="15" hidden="1" x14ac:dyDescent="0.25">
      <c r="A2" s="386"/>
      <c r="B2" s="387"/>
      <c r="C2" s="387"/>
      <c r="D2" s="387"/>
      <c r="E2" s="387"/>
      <c r="F2" s="387"/>
      <c r="G2" s="387"/>
      <c r="H2" s="387"/>
      <c r="I2" s="387"/>
      <c r="J2" s="387"/>
      <c r="K2" s="387"/>
      <c r="L2" s="387"/>
      <c r="M2" s="387"/>
      <c r="N2" s="387"/>
      <c r="O2" s="387"/>
      <c r="P2" s="387"/>
      <c r="Q2" s="387"/>
      <c r="R2" s="387"/>
      <c r="S2" s="387"/>
      <c r="T2" s="387"/>
      <c r="U2" s="387"/>
      <c r="V2" s="387"/>
      <c r="W2" s="390" t="s">
        <v>86</v>
      </c>
      <c r="X2" s="390"/>
    </row>
    <row r="3" spans="1:129" ht="15" hidden="1" customHeight="1" x14ac:dyDescent="0.25">
      <c r="A3" s="386"/>
      <c r="B3" s="391"/>
      <c r="C3" s="391"/>
      <c r="D3" s="391"/>
      <c r="E3" s="391"/>
      <c r="F3" s="391"/>
      <c r="G3" s="391"/>
      <c r="H3" s="391"/>
      <c r="I3" s="391"/>
      <c r="J3" s="391"/>
      <c r="K3" s="391"/>
      <c r="L3" s="391"/>
      <c r="M3" s="391"/>
      <c r="N3" s="391"/>
      <c r="O3" s="391"/>
      <c r="P3" s="391"/>
      <c r="Q3" s="391"/>
      <c r="R3" s="391"/>
      <c r="S3" s="391"/>
      <c r="T3" s="391"/>
      <c r="U3" s="391"/>
      <c r="V3" s="391"/>
      <c r="W3" s="390" t="s">
        <v>88</v>
      </c>
      <c r="X3" s="390"/>
    </row>
    <row r="4" spans="1:129" ht="15" hidden="1" customHeight="1" x14ac:dyDescent="0.25">
      <c r="A4" s="386"/>
      <c r="B4" s="391"/>
      <c r="C4" s="391"/>
      <c r="D4" s="391"/>
      <c r="E4" s="391"/>
      <c r="F4" s="391"/>
      <c r="G4" s="391"/>
      <c r="H4" s="391"/>
      <c r="I4" s="391"/>
      <c r="J4" s="391"/>
      <c r="K4" s="391"/>
      <c r="L4" s="391"/>
      <c r="M4" s="391"/>
      <c r="N4" s="391"/>
      <c r="O4" s="391"/>
      <c r="P4" s="391"/>
      <c r="Q4" s="391"/>
      <c r="R4" s="391"/>
      <c r="S4" s="391"/>
      <c r="T4" s="391"/>
      <c r="U4" s="391"/>
      <c r="V4" s="391"/>
      <c r="W4" s="390" t="s">
        <v>90</v>
      </c>
      <c r="X4" s="390"/>
    </row>
    <row r="5" spans="1:129" ht="15" hidden="1" x14ac:dyDescent="0.25">
      <c r="A5" s="386"/>
      <c r="B5" s="391"/>
      <c r="C5" s="391"/>
      <c r="D5" s="391"/>
      <c r="E5" s="391"/>
      <c r="F5" s="391"/>
      <c r="G5" s="391"/>
      <c r="H5" s="391"/>
      <c r="I5" s="391"/>
      <c r="J5" s="391"/>
      <c r="K5" s="391"/>
      <c r="L5" s="391"/>
      <c r="M5" s="391"/>
      <c r="N5" s="391"/>
      <c r="O5" s="391"/>
      <c r="P5" s="391"/>
      <c r="Q5" s="391"/>
      <c r="R5" s="391"/>
      <c r="S5" s="391"/>
      <c r="T5" s="391"/>
      <c r="U5" s="391"/>
      <c r="V5" s="391"/>
      <c r="W5" s="390" t="s">
        <v>91</v>
      </c>
      <c r="X5" s="390"/>
    </row>
    <row r="6" spans="1:129" ht="15" hidden="1" x14ac:dyDescent="0.25">
      <c r="A6" s="24"/>
      <c r="B6" s="24"/>
      <c r="C6" s="24"/>
      <c r="D6" s="24"/>
      <c r="E6" s="24"/>
      <c r="F6" s="24"/>
      <c r="G6" s="24"/>
      <c r="H6" s="24"/>
      <c r="I6" s="24"/>
      <c r="J6" s="24"/>
      <c r="K6" s="24"/>
      <c r="L6" s="24"/>
      <c r="M6" s="24"/>
      <c r="N6" s="24"/>
      <c r="O6" s="24"/>
      <c r="P6" s="24"/>
      <c r="Q6" s="24"/>
      <c r="R6" s="24"/>
      <c r="S6" s="24"/>
      <c r="T6" s="36"/>
      <c r="U6" s="24"/>
      <c r="V6" s="24"/>
      <c r="W6" s="36"/>
    </row>
    <row r="7" spans="1:129" s="34" customFormat="1" ht="63.75" x14ac:dyDescent="0.25">
      <c r="A7" s="41" t="s">
        <v>0</v>
      </c>
      <c r="B7" s="41" t="s">
        <v>1</v>
      </c>
      <c r="C7" s="41" t="s">
        <v>2</v>
      </c>
      <c r="D7" s="41" t="s">
        <v>103</v>
      </c>
      <c r="E7" s="41" t="s">
        <v>30</v>
      </c>
      <c r="F7" s="41" t="s">
        <v>96</v>
      </c>
      <c r="G7" s="224" t="s">
        <v>1234</v>
      </c>
      <c r="H7" s="41" t="s">
        <v>1152</v>
      </c>
      <c r="I7" s="41" t="s">
        <v>1154</v>
      </c>
      <c r="J7" s="41" t="s">
        <v>98</v>
      </c>
      <c r="K7" s="41" t="s">
        <v>99</v>
      </c>
      <c r="L7" s="41" t="s">
        <v>3</v>
      </c>
      <c r="M7" s="41" t="s">
        <v>4</v>
      </c>
      <c r="N7" s="41" t="s">
        <v>28</v>
      </c>
      <c r="O7" s="41" t="s">
        <v>21</v>
      </c>
      <c r="P7" s="41" t="s">
        <v>65</v>
      </c>
      <c r="Q7" s="41" t="s">
        <v>31</v>
      </c>
      <c r="R7" s="32" t="s">
        <v>62</v>
      </c>
      <c r="S7" s="41" t="s">
        <v>22</v>
      </c>
      <c r="T7" s="37" t="s">
        <v>23</v>
      </c>
      <c r="U7" s="41" t="s">
        <v>24</v>
      </c>
      <c r="V7" s="41" t="s">
        <v>25</v>
      </c>
      <c r="W7" s="37" t="s">
        <v>26</v>
      </c>
      <c r="X7" s="41" t="s">
        <v>27</v>
      </c>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row>
    <row r="8" spans="1:129" s="51" customFormat="1" ht="76.5" customHeight="1" x14ac:dyDescent="0.25">
      <c r="A8" s="69" t="s">
        <v>982</v>
      </c>
      <c r="B8" s="8" t="s">
        <v>211</v>
      </c>
      <c r="C8" s="70" t="s">
        <v>218</v>
      </c>
      <c r="D8" s="44" t="s">
        <v>1038</v>
      </c>
      <c r="E8" s="8" t="s">
        <v>219</v>
      </c>
      <c r="F8" s="335">
        <v>2023000</v>
      </c>
      <c r="G8" s="335">
        <v>2382455</v>
      </c>
      <c r="H8" s="44"/>
      <c r="I8" s="45"/>
      <c r="J8" s="44"/>
      <c r="K8" s="44"/>
      <c r="L8" s="66">
        <f>+F8+G8+H8+I8+J8-K8</f>
        <v>4405455</v>
      </c>
      <c r="M8" s="343">
        <f>2023000+2382455</f>
        <v>4405455</v>
      </c>
      <c r="N8" s="81" t="s">
        <v>989</v>
      </c>
      <c r="O8" s="268" t="s">
        <v>990</v>
      </c>
      <c r="P8" s="277">
        <v>44624</v>
      </c>
      <c r="Q8" s="167">
        <v>2023000</v>
      </c>
      <c r="R8" s="46"/>
      <c r="S8" s="175">
        <v>4</v>
      </c>
      <c r="T8" s="181" t="s">
        <v>1045</v>
      </c>
      <c r="U8" s="183">
        <v>2023000</v>
      </c>
      <c r="V8" s="71"/>
      <c r="W8" s="48"/>
      <c r="X8" s="49"/>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row>
    <row r="9" spans="1:129" s="109" customFormat="1" ht="15" x14ac:dyDescent="0.25">
      <c r="A9" s="93"/>
      <c r="B9" s="93"/>
      <c r="C9" s="93"/>
      <c r="D9" s="93"/>
      <c r="E9" s="106"/>
      <c r="F9" s="102"/>
      <c r="G9" s="153"/>
      <c r="H9" s="93"/>
      <c r="I9" s="94"/>
      <c r="J9" s="93"/>
      <c r="K9" s="93"/>
      <c r="L9" s="103">
        <f>+L8</f>
        <v>4405455</v>
      </c>
      <c r="M9" s="102"/>
      <c r="N9" s="107"/>
      <c r="O9" s="87"/>
      <c r="P9" s="96"/>
      <c r="Q9" s="105">
        <f>+Q8</f>
        <v>2023000</v>
      </c>
      <c r="R9" s="90"/>
      <c r="S9" s="87"/>
      <c r="T9" s="96"/>
      <c r="U9" s="105">
        <f>+U8</f>
        <v>2023000</v>
      </c>
      <c r="V9" s="87"/>
      <c r="W9" s="96"/>
      <c r="X9" s="105">
        <f>+X8</f>
        <v>0</v>
      </c>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row>
    <row r="10" spans="1:129" s="51" customFormat="1" ht="51" customHeight="1" x14ac:dyDescent="0.25">
      <c r="A10" s="69" t="s">
        <v>983</v>
      </c>
      <c r="B10" s="8" t="s">
        <v>212</v>
      </c>
      <c r="C10" s="70" t="s">
        <v>218</v>
      </c>
      <c r="D10" s="178" t="s">
        <v>1039</v>
      </c>
      <c r="E10" s="8" t="s">
        <v>220</v>
      </c>
      <c r="F10" s="335">
        <v>1039999</v>
      </c>
      <c r="G10" s="67"/>
      <c r="H10" s="44"/>
      <c r="I10" s="45"/>
      <c r="J10" s="44"/>
      <c r="K10" s="44"/>
      <c r="L10" s="66">
        <f>+F10+G10+H10+I10+J10-K10</f>
        <v>1039999</v>
      </c>
      <c r="M10" s="343">
        <v>1039999</v>
      </c>
      <c r="N10" s="81" t="s">
        <v>1543</v>
      </c>
      <c r="O10" s="44" t="s">
        <v>1544</v>
      </c>
      <c r="P10" s="277" t="s">
        <v>1545</v>
      </c>
      <c r="Q10" s="167">
        <v>925820</v>
      </c>
      <c r="R10" s="46"/>
      <c r="S10" s="71">
        <v>8</v>
      </c>
      <c r="T10" s="304">
        <v>44705</v>
      </c>
      <c r="U10" s="315">
        <v>925820</v>
      </c>
      <c r="V10" s="71"/>
      <c r="W10" s="48"/>
      <c r="X10" s="49"/>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row>
    <row r="11" spans="1:129" s="109" customFormat="1" ht="15" x14ac:dyDescent="0.25">
      <c r="A11" s="93"/>
      <c r="B11" s="93"/>
      <c r="C11" s="93"/>
      <c r="D11" s="93"/>
      <c r="E11" s="106"/>
      <c r="F11" s="102"/>
      <c r="G11" s="153"/>
      <c r="H11" s="93"/>
      <c r="I11" s="94"/>
      <c r="J11" s="93"/>
      <c r="K11" s="93"/>
      <c r="L11" s="103">
        <f>+L10</f>
        <v>1039999</v>
      </c>
      <c r="M11" s="102"/>
      <c r="N11" s="107"/>
      <c r="O11" s="87"/>
      <c r="P11" s="96"/>
      <c r="Q11" s="105">
        <f>+Q10</f>
        <v>925820</v>
      </c>
      <c r="R11" s="90"/>
      <c r="S11" s="87"/>
      <c r="T11" s="96"/>
      <c r="U11" s="105">
        <f>+U10</f>
        <v>925820</v>
      </c>
      <c r="V11" s="87"/>
      <c r="W11" s="96"/>
      <c r="X11" s="105">
        <f>+X10</f>
        <v>0</v>
      </c>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row>
    <row r="12" spans="1:129" s="51" customFormat="1" ht="46.5" customHeight="1" x14ac:dyDescent="0.25">
      <c r="A12" s="69" t="s">
        <v>984</v>
      </c>
      <c r="B12" s="8" t="s">
        <v>213</v>
      </c>
      <c r="C12" s="70" t="s">
        <v>218</v>
      </c>
      <c r="D12" s="44" t="s">
        <v>1042</v>
      </c>
      <c r="E12" s="8" t="s">
        <v>221</v>
      </c>
      <c r="F12" s="335">
        <v>42213458</v>
      </c>
      <c r="G12" s="67"/>
      <c r="H12" s="44"/>
      <c r="I12" s="45"/>
      <c r="J12" s="44"/>
      <c r="K12" s="44"/>
      <c r="L12" s="66">
        <f>+F12+G12+H12+I12+J12-K12</f>
        <v>42213458</v>
      </c>
      <c r="M12" s="344">
        <v>42213458</v>
      </c>
      <c r="N12" s="44"/>
      <c r="O12" s="44"/>
      <c r="P12" s="44"/>
      <c r="Q12" s="44"/>
      <c r="R12" s="46"/>
      <c r="S12" s="71"/>
      <c r="T12" s="48"/>
      <c r="U12" s="71"/>
      <c r="V12" s="71"/>
      <c r="W12" s="48"/>
      <c r="X12" s="49"/>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row>
    <row r="13" spans="1:129" s="109" customFormat="1" ht="15" x14ac:dyDescent="0.25">
      <c r="A13" s="93"/>
      <c r="B13" s="93"/>
      <c r="C13" s="93"/>
      <c r="D13" s="93"/>
      <c r="E13" s="106"/>
      <c r="F13" s="102"/>
      <c r="G13" s="153"/>
      <c r="H13" s="93"/>
      <c r="I13" s="94"/>
      <c r="J13" s="93"/>
      <c r="K13" s="93"/>
      <c r="L13" s="103">
        <f>+L12</f>
        <v>42213458</v>
      </c>
      <c r="M13" s="102"/>
      <c r="N13" s="107"/>
      <c r="O13" s="87"/>
      <c r="P13" s="96"/>
      <c r="Q13" s="105">
        <f>+Q12</f>
        <v>0</v>
      </c>
      <c r="R13" s="90"/>
      <c r="S13" s="87"/>
      <c r="T13" s="96"/>
      <c r="U13" s="105">
        <f>+U12</f>
        <v>0</v>
      </c>
      <c r="V13" s="87"/>
      <c r="W13" s="96"/>
      <c r="X13" s="105">
        <f>+X12</f>
        <v>0</v>
      </c>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row>
    <row r="14" spans="1:129" s="51" customFormat="1" ht="81" x14ac:dyDescent="0.25">
      <c r="A14" s="44" t="s">
        <v>985</v>
      </c>
      <c r="B14" s="8" t="s">
        <v>214</v>
      </c>
      <c r="C14" s="70" t="s">
        <v>218</v>
      </c>
      <c r="D14" s="44" t="s">
        <v>1040</v>
      </c>
      <c r="E14" s="8" t="s">
        <v>222</v>
      </c>
      <c r="F14" s="335">
        <v>7588828</v>
      </c>
      <c r="G14" s="335">
        <v>15641890</v>
      </c>
      <c r="H14" s="44"/>
      <c r="I14" s="45"/>
      <c r="J14" s="44"/>
      <c r="K14" s="44"/>
      <c r="L14" s="66">
        <f>+F14+G14+H14+I14+J14-K14</f>
        <v>23230718</v>
      </c>
      <c r="M14" s="342">
        <f>7588828+15641890</f>
        <v>23230718</v>
      </c>
      <c r="N14" s="44"/>
      <c r="O14" s="44"/>
      <c r="P14" s="44"/>
      <c r="Q14" s="44"/>
      <c r="R14" s="46"/>
      <c r="S14" s="71"/>
      <c r="T14" s="48"/>
      <c r="U14" s="71"/>
      <c r="V14" s="71"/>
      <c r="W14" s="48"/>
      <c r="X14" s="49"/>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row>
    <row r="15" spans="1:129" s="109" customFormat="1" ht="15" x14ac:dyDescent="0.25">
      <c r="A15" s="93"/>
      <c r="B15" s="93"/>
      <c r="C15" s="93"/>
      <c r="D15" s="93"/>
      <c r="E15" s="106"/>
      <c r="F15" s="102"/>
      <c r="G15" s="153"/>
      <c r="H15" s="93"/>
      <c r="I15" s="94"/>
      <c r="J15" s="93"/>
      <c r="K15" s="93"/>
      <c r="L15" s="103">
        <f>+L14</f>
        <v>23230718</v>
      </c>
      <c r="M15" s="102"/>
      <c r="N15" s="107"/>
      <c r="O15" s="87"/>
      <c r="P15" s="96"/>
      <c r="Q15" s="105">
        <f>+Q14</f>
        <v>0</v>
      </c>
      <c r="R15" s="90"/>
      <c r="S15" s="87"/>
      <c r="T15" s="96"/>
      <c r="U15" s="105">
        <f>+U14</f>
        <v>0</v>
      </c>
      <c r="V15" s="87"/>
      <c r="W15" s="96"/>
      <c r="X15" s="105">
        <f>+X14</f>
        <v>0</v>
      </c>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row>
    <row r="16" spans="1:129" s="51" customFormat="1" ht="94.5" x14ac:dyDescent="0.25">
      <c r="A16" s="44" t="s">
        <v>986</v>
      </c>
      <c r="B16" s="8" t="s">
        <v>215</v>
      </c>
      <c r="C16" s="70" t="s">
        <v>218</v>
      </c>
      <c r="D16" s="44" t="s">
        <v>1043</v>
      </c>
      <c r="E16" s="8" t="s">
        <v>223</v>
      </c>
      <c r="F16" s="335">
        <v>14650000</v>
      </c>
      <c r="G16" s="335">
        <v>16479280</v>
      </c>
      <c r="H16" s="44"/>
      <c r="I16" s="45"/>
      <c r="J16" s="44"/>
      <c r="K16" s="44"/>
      <c r="L16" s="66">
        <f>+F16+G16+H16+I16+J16-K16</f>
        <v>31129280</v>
      </c>
      <c r="M16" s="342">
        <f>14650000+16479280</f>
        <v>31129280</v>
      </c>
      <c r="N16" s="44"/>
      <c r="O16" s="44"/>
      <c r="P16" s="44"/>
      <c r="Q16" s="44"/>
      <c r="R16" s="46"/>
      <c r="S16" s="71"/>
      <c r="T16" s="48"/>
      <c r="U16" s="71"/>
      <c r="V16" s="71"/>
      <c r="W16" s="48"/>
      <c r="X16" s="49"/>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row>
    <row r="17" spans="1:129" s="109" customFormat="1" ht="15" x14ac:dyDescent="0.25">
      <c r="A17" s="93"/>
      <c r="B17" s="93"/>
      <c r="C17" s="93"/>
      <c r="D17" s="93"/>
      <c r="E17" s="106"/>
      <c r="F17" s="102"/>
      <c r="G17" s="153"/>
      <c r="H17" s="93"/>
      <c r="I17" s="94"/>
      <c r="J17" s="93"/>
      <c r="K17" s="93"/>
      <c r="L17" s="103">
        <f>+L16</f>
        <v>31129280</v>
      </c>
      <c r="M17" s="102"/>
      <c r="N17" s="107"/>
      <c r="O17" s="87"/>
      <c r="P17" s="96"/>
      <c r="Q17" s="105">
        <f>+Q16</f>
        <v>0</v>
      </c>
      <c r="R17" s="90"/>
      <c r="S17" s="87"/>
      <c r="T17" s="96"/>
      <c r="U17" s="105">
        <f>+U16</f>
        <v>0</v>
      </c>
      <c r="V17" s="87"/>
      <c r="W17" s="96"/>
      <c r="X17" s="105">
        <f>+X16</f>
        <v>0</v>
      </c>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row>
    <row r="18" spans="1:129" s="51" customFormat="1" ht="54" x14ac:dyDescent="0.25">
      <c r="A18" s="44" t="s">
        <v>987</v>
      </c>
      <c r="B18" s="8" t="s">
        <v>216</v>
      </c>
      <c r="C18" s="70" t="s">
        <v>218</v>
      </c>
      <c r="D18" s="44" t="s">
        <v>1041</v>
      </c>
      <c r="E18" s="8" t="s">
        <v>224</v>
      </c>
      <c r="F18" s="335">
        <v>1309700</v>
      </c>
      <c r="G18" s="335">
        <v>942340</v>
      </c>
      <c r="H18" s="335">
        <v>1057660</v>
      </c>
      <c r="I18" s="45"/>
      <c r="J18" s="44"/>
      <c r="K18" s="44"/>
      <c r="L18" s="66">
        <f>+F18+G18+H18+I18+J18-K18</f>
        <v>3309700</v>
      </c>
      <c r="M18" s="342">
        <f>1309700+2000000</f>
        <v>3309700</v>
      </c>
      <c r="N18" s="44"/>
      <c r="O18" s="44"/>
      <c r="P18" s="44"/>
      <c r="Q18" s="44"/>
      <c r="R18" s="46"/>
      <c r="S18" s="71"/>
      <c r="T18" s="48"/>
      <c r="U18" s="71"/>
      <c r="V18" s="71"/>
      <c r="W18" s="48"/>
      <c r="X18" s="49"/>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row>
    <row r="19" spans="1:129" s="109" customFormat="1" ht="15" x14ac:dyDescent="0.25">
      <c r="A19" s="93"/>
      <c r="B19" s="93"/>
      <c r="C19" s="93"/>
      <c r="D19" s="93"/>
      <c r="E19" s="106"/>
      <c r="F19" s="102"/>
      <c r="G19" s="153"/>
      <c r="H19" s="153"/>
      <c r="I19" s="94"/>
      <c r="J19" s="93"/>
      <c r="K19" s="93"/>
      <c r="L19" s="103">
        <f>+L18</f>
        <v>3309700</v>
      </c>
      <c r="M19" s="102"/>
      <c r="N19" s="107"/>
      <c r="O19" s="87"/>
      <c r="P19" s="96"/>
      <c r="Q19" s="105">
        <f>+Q18</f>
        <v>0</v>
      </c>
      <c r="R19" s="90"/>
      <c r="S19" s="87"/>
      <c r="T19" s="96"/>
      <c r="U19" s="105">
        <f>+U18</f>
        <v>0</v>
      </c>
      <c r="V19" s="87"/>
      <c r="W19" s="96"/>
      <c r="X19" s="105">
        <f>+X18</f>
        <v>0</v>
      </c>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8"/>
      <c r="DE19" s="108"/>
      <c r="DF19" s="108"/>
      <c r="DG19" s="108"/>
      <c r="DH19" s="108"/>
      <c r="DI19" s="108"/>
      <c r="DJ19" s="108"/>
      <c r="DK19" s="108"/>
      <c r="DL19" s="108"/>
      <c r="DM19" s="108"/>
      <c r="DN19" s="108"/>
      <c r="DO19" s="108"/>
      <c r="DP19" s="108"/>
      <c r="DQ19" s="108"/>
      <c r="DR19" s="108"/>
      <c r="DS19" s="108"/>
      <c r="DT19" s="108"/>
      <c r="DU19" s="108"/>
      <c r="DV19" s="108"/>
      <c r="DW19" s="108"/>
      <c r="DX19" s="108"/>
      <c r="DY19" s="108"/>
    </row>
    <row r="20" spans="1:129" s="51" customFormat="1" ht="81" x14ac:dyDescent="0.25">
      <c r="A20" s="44" t="s">
        <v>988</v>
      </c>
      <c r="B20" s="8" t="s">
        <v>217</v>
      </c>
      <c r="C20" s="70" t="s">
        <v>218</v>
      </c>
      <c r="D20" s="44" t="s">
        <v>1044</v>
      </c>
      <c r="E20" s="8" t="s">
        <v>225</v>
      </c>
      <c r="F20" s="335">
        <v>1925074</v>
      </c>
      <c r="G20" s="335">
        <v>1240045</v>
      </c>
      <c r="H20" s="67"/>
      <c r="I20" s="45"/>
      <c r="J20" s="44"/>
      <c r="K20" s="44"/>
      <c r="L20" s="66">
        <f>+F20+G20+H20+I20+J20-K20</f>
        <v>3165119</v>
      </c>
      <c r="M20" s="342">
        <f>1925074+1240045</f>
        <v>3165119</v>
      </c>
      <c r="N20" s="44"/>
      <c r="O20" s="44"/>
      <c r="P20" s="44"/>
      <c r="Q20" s="44"/>
      <c r="R20" s="46"/>
      <c r="S20" s="71"/>
      <c r="T20" s="48"/>
      <c r="U20" s="71"/>
      <c r="V20" s="71"/>
      <c r="W20" s="48"/>
      <c r="X20" s="49"/>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row>
    <row r="21" spans="1:129" s="109" customFormat="1" ht="15" x14ac:dyDescent="0.25">
      <c r="A21" s="93"/>
      <c r="B21" s="93"/>
      <c r="C21" s="93"/>
      <c r="D21" s="93"/>
      <c r="E21" s="106"/>
      <c r="F21" s="102"/>
      <c r="G21" s="153"/>
      <c r="H21" s="153"/>
      <c r="I21" s="94"/>
      <c r="J21" s="93"/>
      <c r="K21" s="93"/>
      <c r="L21" s="103">
        <f>L20</f>
        <v>3165119</v>
      </c>
      <c r="M21" s="102"/>
      <c r="N21" s="107"/>
      <c r="O21" s="87"/>
      <c r="P21" s="96"/>
      <c r="Q21" s="105">
        <f>Q20</f>
        <v>0</v>
      </c>
      <c r="R21" s="90"/>
      <c r="S21" s="87"/>
      <c r="T21" s="96"/>
      <c r="U21" s="105">
        <f>U20</f>
        <v>0</v>
      </c>
      <c r="V21" s="87"/>
      <c r="W21" s="96"/>
      <c r="X21" s="105">
        <f>X20</f>
        <v>0</v>
      </c>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8"/>
      <c r="DE21" s="108"/>
      <c r="DF21" s="108"/>
      <c r="DG21" s="108"/>
      <c r="DH21" s="108"/>
      <c r="DI21" s="108"/>
      <c r="DJ21" s="108"/>
      <c r="DK21" s="108"/>
      <c r="DL21" s="108"/>
      <c r="DM21" s="108"/>
      <c r="DN21" s="108"/>
      <c r="DO21" s="108"/>
      <c r="DP21" s="108"/>
      <c r="DQ21" s="108"/>
      <c r="DR21" s="108"/>
      <c r="DS21" s="108"/>
      <c r="DT21" s="108"/>
      <c r="DU21" s="108"/>
      <c r="DV21" s="108"/>
      <c r="DW21" s="108"/>
      <c r="DX21" s="108"/>
      <c r="DY21" s="108"/>
    </row>
    <row r="22" spans="1:129" s="114" customFormat="1" ht="54" x14ac:dyDescent="0.25">
      <c r="A22" s="197" t="s">
        <v>1565</v>
      </c>
      <c r="B22" s="242" t="s">
        <v>1140</v>
      </c>
      <c r="C22" s="70" t="s">
        <v>218</v>
      </c>
      <c r="D22" s="197" t="s">
        <v>1288</v>
      </c>
      <c r="E22" s="206" t="s">
        <v>1287</v>
      </c>
      <c r="F22" s="195"/>
      <c r="G22" s="338">
        <v>12684333</v>
      </c>
      <c r="H22" s="335">
        <v>24031775</v>
      </c>
      <c r="I22" s="201"/>
      <c r="J22" s="201"/>
      <c r="K22" s="201"/>
      <c r="L22" s="66">
        <f>+F22+G22+H22+I22+J22-K22</f>
        <v>36716108</v>
      </c>
      <c r="M22" s="342">
        <v>36716108</v>
      </c>
      <c r="N22" s="239"/>
      <c r="O22" s="201"/>
      <c r="P22" s="80"/>
      <c r="Q22" s="205"/>
      <c r="R22" s="46"/>
      <c r="S22" s="201"/>
      <c r="T22" s="80"/>
      <c r="U22" s="205"/>
      <c r="V22" s="201"/>
      <c r="W22" s="80"/>
      <c r="X22" s="205"/>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113"/>
      <c r="CX22" s="113"/>
      <c r="CY22" s="113"/>
      <c r="CZ22" s="113"/>
      <c r="DA22" s="113"/>
      <c r="DB22" s="113"/>
      <c r="DC22" s="113"/>
      <c r="DD22" s="113"/>
      <c r="DE22" s="113"/>
      <c r="DF22" s="113"/>
      <c r="DG22" s="113"/>
      <c r="DH22" s="113"/>
      <c r="DI22" s="113"/>
      <c r="DJ22" s="113"/>
      <c r="DK22" s="113"/>
      <c r="DL22" s="113"/>
      <c r="DM22" s="113"/>
      <c r="DN22" s="113"/>
      <c r="DO22" s="113"/>
      <c r="DP22" s="113"/>
      <c r="DQ22" s="113"/>
      <c r="DR22" s="113"/>
      <c r="DS22" s="113"/>
      <c r="DT22" s="113"/>
      <c r="DU22" s="113"/>
      <c r="DV22" s="113"/>
      <c r="DW22" s="113"/>
      <c r="DX22" s="113"/>
      <c r="DY22" s="113"/>
    </row>
    <row r="23" spans="1:129" s="109" customFormat="1" ht="15" x14ac:dyDescent="0.25">
      <c r="A23" s="93"/>
      <c r="B23" s="93"/>
      <c r="C23" s="93"/>
      <c r="D23" s="93"/>
      <c r="E23" s="106"/>
      <c r="F23" s="102"/>
      <c r="G23" s="153"/>
      <c r="H23" s="153"/>
      <c r="I23" s="94"/>
      <c r="J23" s="93"/>
      <c r="K23" s="93"/>
      <c r="L23" s="103">
        <f>+L22</f>
        <v>36716108</v>
      </c>
      <c r="M23" s="102"/>
      <c r="N23" s="107"/>
      <c r="O23" s="87"/>
      <c r="P23" s="96"/>
      <c r="Q23" s="105">
        <f>+Q22</f>
        <v>0</v>
      </c>
      <c r="R23" s="90"/>
      <c r="S23" s="87"/>
      <c r="T23" s="96"/>
      <c r="U23" s="105">
        <f>+U22</f>
        <v>0</v>
      </c>
      <c r="V23" s="87"/>
      <c r="W23" s="96"/>
      <c r="X23" s="105">
        <f>+X22</f>
        <v>0</v>
      </c>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c r="DP23" s="108"/>
      <c r="DQ23" s="108"/>
      <c r="DR23" s="108"/>
      <c r="DS23" s="108"/>
      <c r="DT23" s="108"/>
      <c r="DU23" s="108"/>
      <c r="DV23" s="108"/>
      <c r="DW23" s="108"/>
      <c r="DX23" s="108"/>
      <c r="DY23" s="108"/>
    </row>
    <row r="24" spans="1:129" s="114" customFormat="1" ht="54" x14ac:dyDescent="0.25">
      <c r="A24" s="197" t="s">
        <v>1566</v>
      </c>
      <c r="B24" s="242" t="s">
        <v>1141</v>
      </c>
      <c r="C24" s="70" t="s">
        <v>218</v>
      </c>
      <c r="D24" s="197" t="s">
        <v>1291</v>
      </c>
      <c r="E24" s="206" t="s">
        <v>1290</v>
      </c>
      <c r="F24" s="195"/>
      <c r="G24" s="215"/>
      <c r="H24" s="335">
        <v>40000000</v>
      </c>
      <c r="I24" s="201"/>
      <c r="J24" s="201"/>
      <c r="K24" s="201"/>
      <c r="L24" s="66">
        <f>+F24+G24+H24+I24+J24-K24</f>
        <v>40000000</v>
      </c>
      <c r="M24" s="342">
        <v>40000000</v>
      </c>
      <c r="N24" s="239"/>
      <c r="O24" s="201"/>
      <c r="P24" s="80"/>
      <c r="Q24" s="205"/>
      <c r="R24" s="46"/>
      <c r="S24" s="201"/>
      <c r="T24" s="80"/>
      <c r="U24" s="205"/>
      <c r="V24" s="201"/>
      <c r="W24" s="80"/>
      <c r="X24" s="205"/>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c r="DG24" s="113"/>
      <c r="DH24" s="113"/>
      <c r="DI24" s="113"/>
      <c r="DJ24" s="113"/>
      <c r="DK24" s="113"/>
      <c r="DL24" s="113"/>
      <c r="DM24" s="113"/>
      <c r="DN24" s="113"/>
      <c r="DO24" s="113"/>
      <c r="DP24" s="113"/>
      <c r="DQ24" s="113"/>
      <c r="DR24" s="113"/>
      <c r="DS24" s="113"/>
      <c r="DT24" s="113"/>
      <c r="DU24" s="113"/>
      <c r="DV24" s="113"/>
      <c r="DW24" s="113"/>
      <c r="DX24" s="113"/>
      <c r="DY24" s="113"/>
    </row>
    <row r="25" spans="1:129" s="109" customFormat="1" ht="15" x14ac:dyDescent="0.25">
      <c r="A25" s="93"/>
      <c r="B25" s="93"/>
      <c r="C25" s="93"/>
      <c r="D25" s="93"/>
      <c r="E25" s="106"/>
      <c r="F25" s="102"/>
      <c r="G25" s="153"/>
      <c r="H25" s="153"/>
      <c r="I25" s="94"/>
      <c r="J25" s="93"/>
      <c r="K25" s="93"/>
      <c r="L25" s="103">
        <f>+L24</f>
        <v>40000000</v>
      </c>
      <c r="M25" s="102"/>
      <c r="N25" s="107"/>
      <c r="O25" s="87"/>
      <c r="P25" s="96"/>
      <c r="Q25" s="105">
        <f>+Q24</f>
        <v>0</v>
      </c>
      <c r="R25" s="90"/>
      <c r="S25" s="87"/>
      <c r="T25" s="96"/>
      <c r="U25" s="105">
        <f>+U24</f>
        <v>0</v>
      </c>
      <c r="V25" s="87"/>
      <c r="W25" s="96"/>
      <c r="X25" s="105">
        <f>+X24</f>
        <v>0</v>
      </c>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108"/>
    </row>
    <row r="26" spans="1:129" s="114" customFormat="1" ht="94.5" x14ac:dyDescent="0.25">
      <c r="A26" s="197" t="s">
        <v>1564</v>
      </c>
      <c r="B26" s="243" t="s">
        <v>1142</v>
      </c>
      <c r="C26" s="70" t="s">
        <v>218</v>
      </c>
      <c r="D26" s="197" t="s">
        <v>1289</v>
      </c>
      <c r="E26" s="206" t="s">
        <v>1286</v>
      </c>
      <c r="F26" s="195"/>
      <c r="G26" s="338">
        <v>2420005</v>
      </c>
      <c r="H26" s="335">
        <v>537495</v>
      </c>
      <c r="I26" s="201"/>
      <c r="J26" s="201"/>
      <c r="K26" s="201"/>
      <c r="L26" s="66">
        <f>+F26+G26+H26+I26+J26-K26</f>
        <v>2957500</v>
      </c>
      <c r="M26" s="342">
        <v>2957500</v>
      </c>
      <c r="N26" s="239"/>
      <c r="O26" s="201"/>
      <c r="P26" s="80"/>
      <c r="Q26" s="205"/>
      <c r="R26" s="46"/>
      <c r="S26" s="201"/>
      <c r="T26" s="80"/>
      <c r="U26" s="205"/>
      <c r="V26" s="201"/>
      <c r="W26" s="80"/>
      <c r="X26" s="205"/>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c r="CY26" s="113"/>
      <c r="CZ26" s="113"/>
      <c r="DA26" s="113"/>
      <c r="DB26" s="113"/>
      <c r="DC26" s="113"/>
      <c r="DD26" s="113"/>
      <c r="DE26" s="113"/>
      <c r="DF26" s="113"/>
      <c r="DG26" s="113"/>
      <c r="DH26" s="113"/>
      <c r="DI26" s="113"/>
      <c r="DJ26" s="113"/>
      <c r="DK26" s="113"/>
      <c r="DL26" s="113"/>
      <c r="DM26" s="113"/>
      <c r="DN26" s="113"/>
      <c r="DO26" s="113"/>
      <c r="DP26" s="113"/>
      <c r="DQ26" s="113"/>
      <c r="DR26" s="113"/>
      <c r="DS26" s="113"/>
      <c r="DT26" s="113"/>
      <c r="DU26" s="113"/>
      <c r="DV26" s="113"/>
      <c r="DW26" s="113"/>
      <c r="DX26" s="113"/>
      <c r="DY26" s="113"/>
    </row>
    <row r="27" spans="1:129" s="109" customFormat="1" ht="15" x14ac:dyDescent="0.25">
      <c r="A27" s="93"/>
      <c r="B27" s="93"/>
      <c r="C27" s="93"/>
      <c r="D27" s="93"/>
      <c r="E27" s="106"/>
      <c r="F27" s="102"/>
      <c r="G27" s="153"/>
      <c r="H27" s="153"/>
      <c r="I27" s="94"/>
      <c r="J27" s="93"/>
      <c r="K27" s="93"/>
      <c r="L27" s="103">
        <f>+L26</f>
        <v>2957500</v>
      </c>
      <c r="M27" s="102"/>
      <c r="N27" s="107"/>
      <c r="O27" s="87"/>
      <c r="P27" s="96"/>
      <c r="Q27" s="105">
        <f>+Q26</f>
        <v>0</v>
      </c>
      <c r="R27" s="90"/>
      <c r="S27" s="87"/>
      <c r="T27" s="96"/>
      <c r="U27" s="105">
        <f>+U26</f>
        <v>0</v>
      </c>
      <c r="V27" s="87"/>
      <c r="W27" s="96"/>
      <c r="X27" s="105">
        <f>+X26</f>
        <v>0</v>
      </c>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c r="DY27" s="108"/>
    </row>
    <row r="28" spans="1:129" s="114" customFormat="1" ht="54" x14ac:dyDescent="0.25">
      <c r="A28" s="197" t="s">
        <v>1567</v>
      </c>
      <c r="B28" s="244" t="s">
        <v>1143</v>
      </c>
      <c r="C28" s="70" t="s">
        <v>218</v>
      </c>
      <c r="D28" s="197" t="s">
        <v>1042</v>
      </c>
      <c r="E28" s="206" t="s">
        <v>1295</v>
      </c>
      <c r="F28" s="195"/>
      <c r="G28" s="215"/>
      <c r="H28" s="67"/>
      <c r="I28" s="335">
        <v>13127744</v>
      </c>
      <c r="J28" s="201"/>
      <c r="K28" s="201"/>
      <c r="L28" s="66">
        <f>+F28+G28+H28+I28+J28-K28</f>
        <v>13127744</v>
      </c>
      <c r="M28" s="342">
        <v>13127744</v>
      </c>
      <c r="N28" s="239"/>
      <c r="O28" s="201"/>
      <c r="P28" s="80"/>
      <c r="Q28" s="205"/>
      <c r="R28" s="46"/>
      <c r="S28" s="201"/>
      <c r="T28" s="80"/>
      <c r="U28" s="205"/>
      <c r="V28" s="201"/>
      <c r="W28" s="80"/>
      <c r="X28" s="205"/>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c r="CS28" s="113"/>
      <c r="CT28" s="113"/>
      <c r="CU28" s="113"/>
      <c r="CV28" s="113"/>
      <c r="CW28" s="113"/>
      <c r="CX28" s="113"/>
      <c r="CY28" s="113"/>
      <c r="CZ28" s="113"/>
      <c r="DA28" s="113"/>
      <c r="DB28" s="113"/>
      <c r="DC28" s="113"/>
      <c r="DD28" s="113"/>
      <c r="DE28" s="113"/>
      <c r="DF28" s="113"/>
      <c r="DG28" s="113"/>
      <c r="DH28" s="113"/>
      <c r="DI28" s="113"/>
      <c r="DJ28" s="113"/>
      <c r="DK28" s="113"/>
      <c r="DL28" s="113"/>
      <c r="DM28" s="113"/>
      <c r="DN28" s="113"/>
      <c r="DO28" s="113"/>
      <c r="DP28" s="113"/>
      <c r="DQ28" s="113"/>
      <c r="DR28" s="113"/>
      <c r="DS28" s="113"/>
      <c r="DT28" s="113"/>
      <c r="DU28" s="113"/>
      <c r="DV28" s="113"/>
      <c r="DW28" s="113"/>
      <c r="DX28" s="113"/>
      <c r="DY28" s="113"/>
    </row>
    <row r="29" spans="1:129" s="109" customFormat="1" ht="15" x14ac:dyDescent="0.25">
      <c r="A29" s="93"/>
      <c r="B29" s="93"/>
      <c r="C29" s="93"/>
      <c r="D29" s="93"/>
      <c r="E29" s="106"/>
      <c r="F29" s="102"/>
      <c r="G29" s="153"/>
      <c r="H29" s="153"/>
      <c r="I29" s="94"/>
      <c r="J29" s="93"/>
      <c r="K29" s="93"/>
      <c r="L29" s="103">
        <f>+L28</f>
        <v>13127744</v>
      </c>
      <c r="M29" s="102"/>
      <c r="N29" s="107"/>
      <c r="O29" s="87"/>
      <c r="P29" s="96"/>
      <c r="Q29" s="105">
        <f>+Q28</f>
        <v>0</v>
      </c>
      <c r="R29" s="90"/>
      <c r="S29" s="87"/>
      <c r="T29" s="96"/>
      <c r="U29" s="105">
        <f>+U28</f>
        <v>0</v>
      </c>
      <c r="V29" s="87"/>
      <c r="W29" s="96"/>
      <c r="X29" s="105">
        <f>+X28</f>
        <v>0</v>
      </c>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row>
    <row r="30" spans="1:129" s="114" customFormat="1" ht="94.5" x14ac:dyDescent="0.25">
      <c r="A30" s="362" t="s">
        <v>1145</v>
      </c>
      <c r="B30" s="368" t="s">
        <v>1144</v>
      </c>
      <c r="C30" s="368" t="s">
        <v>218</v>
      </c>
      <c r="D30" s="197" t="s">
        <v>1292</v>
      </c>
      <c r="E30" s="206" t="s">
        <v>1222</v>
      </c>
      <c r="F30" s="195"/>
      <c r="G30" s="215"/>
      <c r="H30" s="335">
        <v>4140000</v>
      </c>
      <c r="I30" s="201"/>
      <c r="J30" s="201"/>
      <c r="K30" s="201"/>
      <c r="L30" s="66">
        <f>+F30+G30+H30+I30+J30-K30</f>
        <v>4140000</v>
      </c>
      <c r="M30" s="366">
        <v>182301200</v>
      </c>
      <c r="N30" s="239"/>
      <c r="O30" s="201"/>
      <c r="P30" s="80"/>
      <c r="Q30" s="205"/>
      <c r="R30" s="46"/>
      <c r="S30" s="251"/>
      <c r="T30" s="80"/>
      <c r="U30" s="253"/>
      <c r="V30" s="251"/>
      <c r="W30" s="80"/>
      <c r="X30" s="25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c r="CO30" s="113"/>
      <c r="CP30" s="113"/>
      <c r="CQ30" s="113"/>
      <c r="CR30" s="113"/>
      <c r="CS30" s="113"/>
      <c r="CT30" s="113"/>
      <c r="CU30" s="113"/>
      <c r="CV30" s="113"/>
      <c r="CW30" s="113"/>
      <c r="CX30" s="113"/>
      <c r="CY30" s="113"/>
      <c r="CZ30" s="113"/>
      <c r="DA30" s="113"/>
      <c r="DB30" s="113"/>
      <c r="DC30" s="113"/>
      <c r="DD30" s="113"/>
      <c r="DE30" s="113"/>
      <c r="DF30" s="113"/>
      <c r="DG30" s="113"/>
      <c r="DH30" s="113"/>
      <c r="DI30" s="113"/>
      <c r="DJ30" s="113"/>
      <c r="DK30" s="113"/>
      <c r="DL30" s="113"/>
      <c r="DM30" s="113"/>
      <c r="DN30" s="113"/>
      <c r="DO30" s="113"/>
      <c r="DP30" s="113"/>
      <c r="DQ30" s="113"/>
      <c r="DR30" s="113"/>
      <c r="DS30" s="113"/>
      <c r="DT30" s="113"/>
      <c r="DU30" s="113"/>
      <c r="DV30" s="113"/>
      <c r="DW30" s="113"/>
      <c r="DX30" s="113"/>
      <c r="DY30" s="113"/>
    </row>
    <row r="31" spans="1:129" s="114" customFormat="1" ht="81" x14ac:dyDescent="0.25">
      <c r="A31" s="363"/>
      <c r="B31" s="369"/>
      <c r="C31" s="369"/>
      <c r="D31" s="212" t="s">
        <v>1294</v>
      </c>
      <c r="E31" s="206" t="s">
        <v>1223</v>
      </c>
      <c r="F31" s="209"/>
      <c r="G31" s="215"/>
      <c r="H31" s="338">
        <v>178161200</v>
      </c>
      <c r="I31" s="217"/>
      <c r="J31" s="217"/>
      <c r="K31" s="217"/>
      <c r="L31" s="66">
        <f>+F31+G31+H31+I31+J31-K31</f>
        <v>178161200</v>
      </c>
      <c r="M31" s="367"/>
      <c r="N31" s="233"/>
      <c r="O31" s="211"/>
      <c r="P31" s="48"/>
      <c r="Q31" s="208"/>
      <c r="R31" s="46"/>
      <c r="S31" s="251"/>
      <c r="T31" s="80"/>
      <c r="U31" s="253"/>
      <c r="V31" s="251"/>
      <c r="W31" s="80"/>
      <c r="X31" s="25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3"/>
      <c r="DB31" s="113"/>
      <c r="DC31" s="113"/>
      <c r="DD31" s="113"/>
      <c r="DE31" s="113"/>
      <c r="DF31" s="113"/>
      <c r="DG31" s="113"/>
      <c r="DH31" s="113"/>
      <c r="DI31" s="113"/>
      <c r="DJ31" s="113"/>
      <c r="DK31" s="113"/>
      <c r="DL31" s="113"/>
      <c r="DM31" s="113"/>
      <c r="DN31" s="113"/>
      <c r="DO31" s="113"/>
      <c r="DP31" s="113"/>
      <c r="DQ31" s="113"/>
      <c r="DR31" s="113"/>
      <c r="DS31" s="113"/>
      <c r="DT31" s="113"/>
      <c r="DU31" s="113"/>
      <c r="DV31" s="113"/>
      <c r="DW31" s="113"/>
      <c r="DX31" s="113"/>
      <c r="DY31" s="113"/>
    </row>
    <row r="32" spans="1:129" s="109" customFormat="1" ht="15" x14ac:dyDescent="0.25">
      <c r="A32" s="93"/>
      <c r="B32" s="93"/>
      <c r="C32" s="93"/>
      <c r="D32" s="93"/>
      <c r="E32" s="106"/>
      <c r="F32" s="102"/>
      <c r="G32" s="153"/>
      <c r="H32" s="153"/>
      <c r="I32" s="94"/>
      <c r="J32" s="93"/>
      <c r="K32" s="93"/>
      <c r="L32" s="103">
        <f>+L31+L30</f>
        <v>182301200</v>
      </c>
      <c r="M32" s="102"/>
      <c r="N32" s="107"/>
      <c r="O32" s="87"/>
      <c r="P32" s="96"/>
      <c r="Q32" s="105">
        <f>+Q31+Q30</f>
        <v>0</v>
      </c>
      <c r="R32" s="90"/>
      <c r="S32" s="87"/>
      <c r="T32" s="96"/>
      <c r="U32" s="105">
        <f>SUM(U30:U31)</f>
        <v>0</v>
      </c>
      <c r="V32" s="87"/>
      <c r="W32" s="96"/>
      <c r="X32" s="105">
        <f>SUM(X30:X31)</f>
        <v>0</v>
      </c>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c r="DY32" s="108"/>
    </row>
    <row r="33" spans="1:129" s="114" customFormat="1" ht="94.5" x14ac:dyDescent="0.25">
      <c r="A33" s="197" t="s">
        <v>1147</v>
      </c>
      <c r="B33" s="200" t="s">
        <v>1146</v>
      </c>
      <c r="C33" s="70" t="s">
        <v>218</v>
      </c>
      <c r="D33" s="197" t="s">
        <v>1293</v>
      </c>
      <c r="E33" s="206" t="s">
        <v>1224</v>
      </c>
      <c r="F33" s="195"/>
      <c r="G33" s="215"/>
      <c r="H33" s="338">
        <v>10522419</v>
      </c>
      <c r="I33" s="217"/>
      <c r="J33" s="217"/>
      <c r="K33" s="217"/>
      <c r="L33" s="66">
        <f>+F33+G33+H33+I33+J33-K33</f>
        <v>10522419</v>
      </c>
      <c r="M33" s="342">
        <v>10522419</v>
      </c>
      <c r="N33" s="233"/>
      <c r="O33" s="196"/>
      <c r="P33" s="48"/>
      <c r="Q33" s="194"/>
      <c r="R33" s="46"/>
      <c r="S33" s="196"/>
      <c r="T33" s="48"/>
      <c r="U33" s="194"/>
      <c r="V33" s="196"/>
      <c r="W33" s="48"/>
      <c r="X33" s="228"/>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c r="CN33" s="113"/>
      <c r="CO33" s="113"/>
      <c r="CP33" s="113"/>
      <c r="CQ33" s="113"/>
      <c r="CR33" s="113"/>
      <c r="CS33" s="113"/>
      <c r="CT33" s="113"/>
      <c r="CU33" s="113"/>
      <c r="CV33" s="113"/>
      <c r="CW33" s="113"/>
      <c r="CX33" s="113"/>
      <c r="CY33" s="113"/>
      <c r="CZ33" s="113"/>
      <c r="DA33" s="113"/>
      <c r="DB33" s="113"/>
      <c r="DC33" s="113"/>
      <c r="DD33" s="113"/>
      <c r="DE33" s="113"/>
      <c r="DF33" s="113"/>
      <c r="DG33" s="113"/>
      <c r="DH33" s="113"/>
      <c r="DI33" s="113"/>
      <c r="DJ33" s="113"/>
      <c r="DK33" s="113"/>
      <c r="DL33" s="113"/>
      <c r="DM33" s="113"/>
      <c r="DN33" s="113"/>
      <c r="DO33" s="113"/>
      <c r="DP33" s="113"/>
      <c r="DQ33" s="113"/>
      <c r="DR33" s="113"/>
      <c r="DS33" s="113"/>
      <c r="DT33" s="113"/>
      <c r="DU33" s="113"/>
      <c r="DV33" s="113"/>
      <c r="DW33" s="113"/>
      <c r="DX33" s="113"/>
      <c r="DY33" s="113"/>
    </row>
    <row r="34" spans="1:129" s="109" customFormat="1" ht="15.75" thickBot="1" x14ac:dyDescent="0.3">
      <c r="A34" s="93"/>
      <c r="B34" s="93"/>
      <c r="C34" s="93"/>
      <c r="D34" s="93"/>
      <c r="E34" s="106"/>
      <c r="F34" s="102"/>
      <c r="G34" s="153"/>
      <c r="H34" s="153"/>
      <c r="I34" s="94"/>
      <c r="J34" s="93"/>
      <c r="K34" s="93"/>
      <c r="L34" s="103">
        <f>+L33</f>
        <v>10522419</v>
      </c>
      <c r="M34" s="102"/>
      <c r="N34" s="107"/>
      <c r="O34" s="87"/>
      <c r="P34" s="96"/>
      <c r="Q34" s="105">
        <f>+Q33</f>
        <v>0</v>
      </c>
      <c r="R34" s="90"/>
      <c r="S34" s="87"/>
      <c r="T34" s="96"/>
      <c r="U34" s="105">
        <f>SUM(U33)</f>
        <v>0</v>
      </c>
      <c r="V34" s="87"/>
      <c r="W34" s="96"/>
      <c r="X34" s="105">
        <f>SUM(X33)</f>
        <v>0</v>
      </c>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08"/>
      <c r="DX34" s="108"/>
      <c r="DY34" s="108"/>
    </row>
    <row r="35" spans="1:129" s="64" customFormat="1" ht="17.25" thickBot="1" x14ac:dyDescent="0.35">
      <c r="A35" s="52"/>
      <c r="B35" s="52"/>
      <c r="C35" s="42"/>
      <c r="D35" s="42"/>
      <c r="E35" s="42"/>
      <c r="F35" s="53"/>
      <c r="G35" s="42"/>
      <c r="H35" s="240"/>
      <c r="I35" s="236"/>
      <c r="J35" s="54" t="s">
        <v>29</v>
      </c>
      <c r="K35" s="55"/>
      <c r="L35" s="56">
        <f>+L21+L17+L15+L13+L11+L9+L19+L23+L25+L27+L29+L32+L34</f>
        <v>394118700</v>
      </c>
      <c r="M35" s="76"/>
      <c r="N35" s="76"/>
      <c r="O35" s="76"/>
      <c r="P35" s="76"/>
      <c r="Q35" s="132">
        <f>+Q21+Q17+Q15+Q13+Q11+Q9+Q19+Q23+Q25+Q27+Q29+Q32+Q34</f>
        <v>2948820</v>
      </c>
      <c r="R35" s="58">
        <f>(Q35*1)/L35</f>
        <v>7.4820606076291228E-3</v>
      </c>
      <c r="S35" s="59"/>
      <c r="T35" s="60"/>
      <c r="U35" s="61">
        <f>+U21+U17+U15+U13+U11+U9+U19+U23+U25+U27+U29+U32+U34</f>
        <v>2948820</v>
      </c>
      <c r="V35" s="59"/>
      <c r="W35" s="60"/>
      <c r="X35" s="185">
        <f>+X21+X17+X15+X13+X11+X9+X19+X23+X25+X27+X29+X32+X34</f>
        <v>0</v>
      </c>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row>
    <row r="36" spans="1:129" ht="15" hidden="1" x14ac:dyDescent="0.25">
      <c r="R36" s="4"/>
    </row>
    <row r="37" spans="1:129" ht="15" hidden="1" x14ac:dyDescent="0.25">
      <c r="Q37" s="73"/>
      <c r="R37" s="6"/>
      <c r="S37" s="73"/>
    </row>
    <row r="38" spans="1:129" ht="15" hidden="1" x14ac:dyDescent="0.25">
      <c r="Q38" s="73"/>
      <c r="R38" s="6"/>
      <c r="S38" s="73"/>
    </row>
    <row r="39" spans="1:129" ht="15" hidden="1" x14ac:dyDescent="0.25">
      <c r="Q39" s="73"/>
      <c r="R39" s="6"/>
      <c r="S39" s="73"/>
    </row>
    <row r="40" spans="1:129" ht="15" hidden="1" x14ac:dyDescent="0.25">
      <c r="Q40" s="73"/>
      <c r="R40" s="6"/>
      <c r="S40" s="73"/>
    </row>
    <row r="41" spans="1:129" ht="15" hidden="1" x14ac:dyDescent="0.25">
      <c r="Q41" s="73"/>
      <c r="R41" s="6"/>
      <c r="S41" s="73"/>
    </row>
    <row r="42" spans="1:129" ht="15" hidden="1" x14ac:dyDescent="0.25">
      <c r="Q42" s="73"/>
      <c r="R42" s="6"/>
      <c r="S42" s="73"/>
    </row>
    <row r="43" spans="1:129" ht="15" hidden="1" x14ac:dyDescent="0.25">
      <c r="Q43" s="73"/>
      <c r="R43" s="6"/>
      <c r="S43" s="73"/>
    </row>
    <row r="44" spans="1:129" ht="15" hidden="1" x14ac:dyDescent="0.25">
      <c r="Q44" s="73"/>
      <c r="R44" s="6"/>
      <c r="S44" s="73"/>
    </row>
    <row r="45" spans="1:129" ht="15" hidden="1" x14ac:dyDescent="0.25">
      <c r="Q45" s="73"/>
      <c r="R45" s="7"/>
      <c r="S45" s="73"/>
    </row>
    <row r="46" spans="1:129" ht="15" hidden="1" x14ac:dyDescent="0.25"/>
    <row r="47" spans="1:129" ht="15" hidden="1" x14ac:dyDescent="0.25"/>
    <row r="48" spans="1:129"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x14ac:dyDescent="0.25"/>
    <row r="57" ht="15" hidden="1" x14ac:dyDescent="0.25"/>
    <row r="58" ht="15" hidden="1" x14ac:dyDescent="0.25"/>
    <row r="59" ht="15" hidden="1" x14ac:dyDescent="0.25"/>
    <row r="60" ht="15" hidden="1" x14ac:dyDescent="0.25"/>
    <row r="61" ht="15" hidden="1" x14ac:dyDescent="0.25"/>
    <row r="62" ht="15" hidden="1" x14ac:dyDescent="0.25"/>
    <row r="63" ht="15" hidden="1" x14ac:dyDescent="0.25"/>
    <row r="64"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sheetData>
  <sheetProtection algorithmName="SHA-512" hashValue="nQrzX48FpEtE/QGToz0nbZOzENAEu2VyzKM/0GJcQ0NylCsi5KmPD6FWYjnAQrGX2UzL6pxY448KQcu12dEKoA==" saltValue="DD1fP6dYu5HCH/cUtdgN/g==" spinCount="100000" sheet="1" formatCells="0" formatColumns="0" formatRows="0" insertColumns="0" insertRows="0" insertHyperlinks="0" deleteColumns="0" deleteRows="0" sort="0" autoFilter="0" pivotTables="0"/>
  <mergeCells count="12">
    <mergeCell ref="M30:M31"/>
    <mergeCell ref="B30:B31"/>
    <mergeCell ref="A30:A31"/>
    <mergeCell ref="C30:C31"/>
    <mergeCell ref="A2:A5"/>
    <mergeCell ref="B2:V2"/>
    <mergeCell ref="W2:X2"/>
    <mergeCell ref="B3:V3"/>
    <mergeCell ref="W3:X3"/>
    <mergeCell ref="B4:V5"/>
    <mergeCell ref="W4:X4"/>
    <mergeCell ref="W5:X5"/>
  </mergeCells>
  <conditionalFormatting sqref="R45:R1048576 R7:R8 R10 R12 R14 R16 R18 R35 R20">
    <cfRule type="cellIs" dxfId="439" priority="131" operator="between">
      <formula>0.51</formula>
      <formula>0.69</formula>
    </cfRule>
    <cfRule type="cellIs" dxfId="438" priority="132" operator="between">
      <formula>0.51</formula>
      <formula>0.69</formula>
    </cfRule>
    <cfRule type="cellIs" dxfId="437" priority="133" operator="lessThan">
      <formula>0.5</formula>
    </cfRule>
    <cfRule type="cellIs" dxfId="436" priority="134" operator="greaterThan">
      <formula>0.7</formula>
    </cfRule>
    <cfRule type="cellIs" dxfId="435" priority="135" operator="between">
      <formula>0.51</formula>
      <formula>0.69</formula>
    </cfRule>
    <cfRule type="cellIs" dxfId="434" priority="136" operator="lessThan">
      <formula>50</formula>
    </cfRule>
    <cfRule type="cellIs" dxfId="433" priority="137" operator="greaterThan">
      <formula>0.7</formula>
    </cfRule>
    <cfRule type="cellIs" dxfId="432" priority="138" operator="between">
      <formula>0.51</formula>
      <formula>0.69</formula>
    </cfRule>
    <cfRule type="cellIs" dxfId="431" priority="139" operator="lessThan">
      <formula>0.5</formula>
    </cfRule>
    <cfRule type="cellIs" dxfId="430" priority="140" operator="greaterThan">
      <formula>0.7</formula>
    </cfRule>
  </conditionalFormatting>
  <conditionalFormatting sqref="R9">
    <cfRule type="cellIs" dxfId="429" priority="121" operator="between">
      <formula>0.51</formula>
      <formula>0.69</formula>
    </cfRule>
    <cfRule type="cellIs" dxfId="428" priority="122" operator="between">
      <formula>0.51</formula>
      <formula>0.69</formula>
    </cfRule>
    <cfRule type="cellIs" dxfId="427" priority="123" operator="lessThan">
      <formula>0.5</formula>
    </cfRule>
    <cfRule type="cellIs" dxfId="426" priority="124" operator="greaterThan">
      <formula>0.7</formula>
    </cfRule>
    <cfRule type="cellIs" dxfId="425" priority="125" operator="between">
      <formula>0.51</formula>
      <formula>0.69</formula>
    </cfRule>
    <cfRule type="cellIs" dxfId="424" priority="126" operator="lessThan">
      <formula>50</formula>
    </cfRule>
    <cfRule type="cellIs" dxfId="423" priority="127" operator="greaterThan">
      <formula>0.7</formula>
    </cfRule>
    <cfRule type="cellIs" dxfId="422" priority="128" operator="between">
      <formula>0.51</formula>
      <formula>0.69</formula>
    </cfRule>
    <cfRule type="cellIs" dxfId="421" priority="129" operator="lessThan">
      <formula>0.5</formula>
    </cfRule>
    <cfRule type="cellIs" dxfId="420" priority="130" operator="greaterThan">
      <formula>0.7</formula>
    </cfRule>
  </conditionalFormatting>
  <conditionalFormatting sqref="R11">
    <cfRule type="cellIs" dxfId="419" priority="111" operator="between">
      <formula>0.51</formula>
      <formula>0.69</formula>
    </cfRule>
    <cfRule type="cellIs" dxfId="418" priority="112" operator="between">
      <formula>0.51</formula>
      <formula>0.69</formula>
    </cfRule>
    <cfRule type="cellIs" dxfId="417" priority="113" operator="lessThan">
      <formula>0.5</formula>
    </cfRule>
    <cfRule type="cellIs" dxfId="416" priority="114" operator="greaterThan">
      <formula>0.7</formula>
    </cfRule>
    <cfRule type="cellIs" dxfId="415" priority="115" operator="between">
      <formula>0.51</formula>
      <formula>0.69</formula>
    </cfRule>
    <cfRule type="cellIs" dxfId="414" priority="116" operator="lessThan">
      <formula>50</formula>
    </cfRule>
    <cfRule type="cellIs" dxfId="413" priority="117" operator="greaterThan">
      <formula>0.7</formula>
    </cfRule>
    <cfRule type="cellIs" dxfId="412" priority="118" operator="between">
      <formula>0.51</formula>
      <formula>0.69</formula>
    </cfRule>
    <cfRule type="cellIs" dxfId="411" priority="119" operator="lessThan">
      <formula>0.5</formula>
    </cfRule>
    <cfRule type="cellIs" dxfId="410" priority="120" operator="greaterThan">
      <formula>0.7</formula>
    </cfRule>
  </conditionalFormatting>
  <conditionalFormatting sqref="R13">
    <cfRule type="cellIs" dxfId="409" priority="101" operator="between">
      <formula>0.51</formula>
      <formula>0.69</formula>
    </cfRule>
    <cfRule type="cellIs" dxfId="408" priority="102" operator="between">
      <formula>0.51</formula>
      <formula>0.69</formula>
    </cfRule>
    <cfRule type="cellIs" dxfId="407" priority="103" operator="lessThan">
      <formula>0.5</formula>
    </cfRule>
    <cfRule type="cellIs" dxfId="406" priority="104" operator="greaterThan">
      <formula>0.7</formula>
    </cfRule>
    <cfRule type="cellIs" dxfId="405" priority="105" operator="between">
      <formula>0.51</formula>
      <formula>0.69</formula>
    </cfRule>
    <cfRule type="cellIs" dxfId="404" priority="106" operator="lessThan">
      <formula>50</formula>
    </cfRule>
    <cfRule type="cellIs" dxfId="403" priority="107" operator="greaterThan">
      <formula>0.7</formula>
    </cfRule>
    <cfRule type="cellIs" dxfId="402" priority="108" operator="between">
      <formula>0.51</formula>
      <formula>0.69</formula>
    </cfRule>
    <cfRule type="cellIs" dxfId="401" priority="109" operator="lessThan">
      <formula>0.5</formula>
    </cfRule>
    <cfRule type="cellIs" dxfId="400" priority="110" operator="greaterThan">
      <formula>0.7</formula>
    </cfRule>
  </conditionalFormatting>
  <conditionalFormatting sqref="R15">
    <cfRule type="cellIs" dxfId="399" priority="91" operator="between">
      <formula>0.51</formula>
      <formula>0.69</formula>
    </cfRule>
    <cfRule type="cellIs" dxfId="398" priority="92" operator="between">
      <formula>0.51</formula>
      <formula>0.69</formula>
    </cfRule>
    <cfRule type="cellIs" dxfId="397" priority="93" operator="lessThan">
      <formula>0.5</formula>
    </cfRule>
    <cfRule type="cellIs" dxfId="396" priority="94" operator="greaterThan">
      <formula>0.7</formula>
    </cfRule>
    <cfRule type="cellIs" dxfId="395" priority="95" operator="between">
      <formula>0.51</formula>
      <formula>0.69</formula>
    </cfRule>
    <cfRule type="cellIs" dxfId="394" priority="96" operator="lessThan">
      <formula>50</formula>
    </cfRule>
    <cfRule type="cellIs" dxfId="393" priority="97" operator="greaterThan">
      <formula>0.7</formula>
    </cfRule>
    <cfRule type="cellIs" dxfId="392" priority="98" operator="between">
      <formula>0.51</formula>
      <formula>0.69</formula>
    </cfRule>
    <cfRule type="cellIs" dxfId="391" priority="99" operator="lessThan">
      <formula>0.5</formula>
    </cfRule>
    <cfRule type="cellIs" dxfId="390" priority="100" operator="greaterThan">
      <formula>0.7</formula>
    </cfRule>
  </conditionalFormatting>
  <conditionalFormatting sqref="R17">
    <cfRule type="cellIs" dxfId="389" priority="81" operator="between">
      <formula>0.51</formula>
      <formula>0.69</formula>
    </cfRule>
    <cfRule type="cellIs" dxfId="388" priority="82" operator="between">
      <formula>0.51</formula>
      <formula>0.69</formula>
    </cfRule>
    <cfRule type="cellIs" dxfId="387" priority="83" operator="lessThan">
      <formula>0.5</formula>
    </cfRule>
    <cfRule type="cellIs" dxfId="386" priority="84" operator="greaterThan">
      <formula>0.7</formula>
    </cfRule>
    <cfRule type="cellIs" dxfId="385" priority="85" operator="between">
      <formula>0.51</formula>
      <formula>0.69</formula>
    </cfRule>
    <cfRule type="cellIs" dxfId="384" priority="86" operator="lessThan">
      <formula>50</formula>
    </cfRule>
    <cfRule type="cellIs" dxfId="383" priority="87" operator="greaterThan">
      <formula>0.7</formula>
    </cfRule>
    <cfRule type="cellIs" dxfId="382" priority="88" operator="between">
      <formula>0.51</formula>
      <formula>0.69</formula>
    </cfRule>
    <cfRule type="cellIs" dxfId="381" priority="89" operator="lessThan">
      <formula>0.5</formula>
    </cfRule>
    <cfRule type="cellIs" dxfId="380" priority="90" operator="greaterThan">
      <formula>0.7</formula>
    </cfRule>
  </conditionalFormatting>
  <conditionalFormatting sqref="R21:R22 R24 R26 R28 R30:R31 R33">
    <cfRule type="cellIs" dxfId="379" priority="71" operator="between">
      <formula>0.51</formula>
      <formula>0.69</formula>
    </cfRule>
    <cfRule type="cellIs" dxfId="378" priority="72" operator="between">
      <formula>0.51</formula>
      <formula>0.69</formula>
    </cfRule>
    <cfRule type="cellIs" dxfId="377" priority="73" operator="lessThan">
      <formula>0.5</formula>
    </cfRule>
    <cfRule type="cellIs" dxfId="376" priority="74" operator="greaterThan">
      <formula>0.7</formula>
    </cfRule>
    <cfRule type="cellIs" dxfId="375" priority="75" operator="between">
      <formula>0.51</formula>
      <formula>0.69</formula>
    </cfRule>
    <cfRule type="cellIs" dxfId="374" priority="76" operator="lessThan">
      <formula>50</formula>
    </cfRule>
    <cfRule type="cellIs" dxfId="373" priority="77" operator="greaterThan">
      <formula>0.7</formula>
    </cfRule>
    <cfRule type="cellIs" dxfId="372" priority="78" operator="between">
      <formula>0.51</formula>
      <formula>0.69</formula>
    </cfRule>
    <cfRule type="cellIs" dxfId="371" priority="79" operator="lessThan">
      <formula>0.5</formula>
    </cfRule>
    <cfRule type="cellIs" dxfId="370" priority="80" operator="greaterThan">
      <formula>0.7</formula>
    </cfRule>
  </conditionalFormatting>
  <conditionalFormatting sqref="R19">
    <cfRule type="cellIs" dxfId="369" priority="61" operator="between">
      <formula>0.51</formula>
      <formula>0.69</formula>
    </cfRule>
    <cfRule type="cellIs" dxfId="368" priority="62" operator="between">
      <formula>0.51</formula>
      <formula>0.69</formula>
    </cfRule>
    <cfRule type="cellIs" dxfId="367" priority="63" operator="lessThan">
      <formula>0.5</formula>
    </cfRule>
    <cfRule type="cellIs" dxfId="366" priority="64" operator="greaterThan">
      <formula>0.7</formula>
    </cfRule>
    <cfRule type="cellIs" dxfId="365" priority="65" operator="between">
      <formula>0.51</formula>
      <formula>0.69</formula>
    </cfRule>
    <cfRule type="cellIs" dxfId="364" priority="66" operator="lessThan">
      <formula>50</formula>
    </cfRule>
    <cfRule type="cellIs" dxfId="363" priority="67" operator="greaterThan">
      <formula>0.7</formula>
    </cfRule>
    <cfRule type="cellIs" dxfId="362" priority="68" operator="between">
      <formula>0.51</formula>
      <formula>0.69</formula>
    </cfRule>
    <cfRule type="cellIs" dxfId="361" priority="69" operator="lessThan">
      <formula>0.5</formula>
    </cfRule>
    <cfRule type="cellIs" dxfId="360" priority="70" operator="greaterThan">
      <formula>0.7</formula>
    </cfRule>
  </conditionalFormatting>
  <conditionalFormatting sqref="R23">
    <cfRule type="cellIs" dxfId="359" priority="51" operator="between">
      <formula>0.51</formula>
      <formula>0.69</formula>
    </cfRule>
    <cfRule type="cellIs" dxfId="358" priority="52" operator="between">
      <formula>0.51</formula>
      <formula>0.69</formula>
    </cfRule>
    <cfRule type="cellIs" dxfId="357" priority="53" operator="lessThan">
      <formula>0.5</formula>
    </cfRule>
    <cfRule type="cellIs" dxfId="356" priority="54" operator="greaterThan">
      <formula>0.7</formula>
    </cfRule>
    <cfRule type="cellIs" dxfId="355" priority="55" operator="between">
      <formula>0.51</formula>
      <formula>0.69</formula>
    </cfRule>
    <cfRule type="cellIs" dxfId="354" priority="56" operator="lessThan">
      <formula>50</formula>
    </cfRule>
    <cfRule type="cellIs" dxfId="353" priority="57" operator="greaterThan">
      <formula>0.7</formula>
    </cfRule>
    <cfRule type="cellIs" dxfId="352" priority="58" operator="between">
      <formula>0.51</formula>
      <formula>0.69</formula>
    </cfRule>
    <cfRule type="cellIs" dxfId="351" priority="59" operator="lessThan">
      <formula>0.5</formula>
    </cfRule>
    <cfRule type="cellIs" dxfId="350" priority="60" operator="greaterThan">
      <formula>0.7</formula>
    </cfRule>
  </conditionalFormatting>
  <conditionalFormatting sqref="R25">
    <cfRule type="cellIs" dxfId="349" priority="41" operator="between">
      <formula>0.51</formula>
      <formula>0.69</formula>
    </cfRule>
    <cfRule type="cellIs" dxfId="348" priority="42" operator="between">
      <formula>0.51</formula>
      <formula>0.69</formula>
    </cfRule>
    <cfRule type="cellIs" dxfId="347" priority="43" operator="lessThan">
      <formula>0.5</formula>
    </cfRule>
    <cfRule type="cellIs" dxfId="346" priority="44" operator="greaterThan">
      <formula>0.7</formula>
    </cfRule>
    <cfRule type="cellIs" dxfId="345" priority="45" operator="between">
      <formula>0.51</formula>
      <formula>0.69</formula>
    </cfRule>
    <cfRule type="cellIs" dxfId="344" priority="46" operator="lessThan">
      <formula>50</formula>
    </cfRule>
    <cfRule type="cellIs" dxfId="343" priority="47" operator="greaterThan">
      <formula>0.7</formula>
    </cfRule>
    <cfRule type="cellIs" dxfId="342" priority="48" operator="between">
      <formula>0.51</formula>
      <formula>0.69</formula>
    </cfRule>
    <cfRule type="cellIs" dxfId="341" priority="49" operator="lessThan">
      <formula>0.5</formula>
    </cfRule>
    <cfRule type="cellIs" dxfId="340" priority="50" operator="greaterThan">
      <formula>0.7</formula>
    </cfRule>
  </conditionalFormatting>
  <conditionalFormatting sqref="R27">
    <cfRule type="cellIs" dxfId="339" priority="31" operator="between">
      <formula>0.51</formula>
      <formula>0.69</formula>
    </cfRule>
    <cfRule type="cellIs" dxfId="338" priority="32" operator="between">
      <formula>0.51</formula>
      <formula>0.69</formula>
    </cfRule>
    <cfRule type="cellIs" dxfId="337" priority="33" operator="lessThan">
      <formula>0.5</formula>
    </cfRule>
    <cfRule type="cellIs" dxfId="336" priority="34" operator="greaterThan">
      <formula>0.7</formula>
    </cfRule>
    <cfRule type="cellIs" dxfId="335" priority="35" operator="between">
      <formula>0.51</formula>
      <formula>0.69</formula>
    </cfRule>
    <cfRule type="cellIs" dxfId="334" priority="36" operator="lessThan">
      <formula>50</formula>
    </cfRule>
    <cfRule type="cellIs" dxfId="333" priority="37" operator="greaterThan">
      <formula>0.7</formula>
    </cfRule>
    <cfRule type="cellIs" dxfId="332" priority="38" operator="between">
      <formula>0.51</formula>
      <formula>0.69</formula>
    </cfRule>
    <cfRule type="cellIs" dxfId="331" priority="39" operator="lessThan">
      <formula>0.5</formula>
    </cfRule>
    <cfRule type="cellIs" dxfId="330" priority="40" operator="greaterThan">
      <formula>0.7</formula>
    </cfRule>
  </conditionalFormatting>
  <conditionalFormatting sqref="R29">
    <cfRule type="cellIs" dxfId="329" priority="21" operator="between">
      <formula>0.51</formula>
      <formula>0.69</formula>
    </cfRule>
    <cfRule type="cellIs" dxfId="328" priority="22" operator="between">
      <formula>0.51</formula>
      <formula>0.69</formula>
    </cfRule>
    <cfRule type="cellIs" dxfId="327" priority="23" operator="lessThan">
      <formula>0.5</formula>
    </cfRule>
    <cfRule type="cellIs" dxfId="326" priority="24" operator="greaterThan">
      <formula>0.7</formula>
    </cfRule>
    <cfRule type="cellIs" dxfId="325" priority="25" operator="between">
      <formula>0.51</formula>
      <formula>0.69</formula>
    </cfRule>
    <cfRule type="cellIs" dxfId="324" priority="26" operator="lessThan">
      <formula>50</formula>
    </cfRule>
    <cfRule type="cellIs" dxfId="323" priority="27" operator="greaterThan">
      <formula>0.7</formula>
    </cfRule>
    <cfRule type="cellIs" dxfId="322" priority="28" operator="between">
      <formula>0.51</formula>
      <formula>0.69</formula>
    </cfRule>
    <cfRule type="cellIs" dxfId="321" priority="29" operator="lessThan">
      <formula>0.5</formula>
    </cfRule>
    <cfRule type="cellIs" dxfId="320" priority="30" operator="greaterThan">
      <formula>0.7</formula>
    </cfRule>
  </conditionalFormatting>
  <conditionalFormatting sqref="R32">
    <cfRule type="cellIs" dxfId="319" priority="11" operator="between">
      <formula>0.51</formula>
      <formula>0.69</formula>
    </cfRule>
    <cfRule type="cellIs" dxfId="318" priority="12" operator="between">
      <formula>0.51</formula>
      <formula>0.69</formula>
    </cfRule>
    <cfRule type="cellIs" dxfId="317" priority="13" operator="lessThan">
      <formula>0.5</formula>
    </cfRule>
    <cfRule type="cellIs" dxfId="316" priority="14" operator="greaterThan">
      <formula>0.7</formula>
    </cfRule>
    <cfRule type="cellIs" dxfId="315" priority="15" operator="between">
      <formula>0.51</formula>
      <formula>0.69</formula>
    </cfRule>
    <cfRule type="cellIs" dxfId="314" priority="16" operator="lessThan">
      <formula>50</formula>
    </cfRule>
    <cfRule type="cellIs" dxfId="313" priority="17" operator="greaterThan">
      <formula>0.7</formula>
    </cfRule>
    <cfRule type="cellIs" dxfId="312" priority="18" operator="between">
      <formula>0.51</formula>
      <formula>0.69</formula>
    </cfRule>
    <cfRule type="cellIs" dxfId="311" priority="19" operator="lessThan">
      <formula>0.5</formula>
    </cfRule>
    <cfRule type="cellIs" dxfId="310" priority="20" operator="greaterThan">
      <formula>0.7</formula>
    </cfRule>
  </conditionalFormatting>
  <conditionalFormatting sqref="R34">
    <cfRule type="cellIs" dxfId="309" priority="1" operator="between">
      <formula>0.51</formula>
      <formula>0.69</formula>
    </cfRule>
    <cfRule type="cellIs" dxfId="308" priority="2" operator="between">
      <formula>0.51</formula>
      <formula>0.69</formula>
    </cfRule>
    <cfRule type="cellIs" dxfId="307" priority="3" operator="lessThan">
      <formula>0.5</formula>
    </cfRule>
    <cfRule type="cellIs" dxfId="306" priority="4" operator="greaterThan">
      <formula>0.7</formula>
    </cfRule>
    <cfRule type="cellIs" dxfId="305" priority="5" operator="between">
      <formula>0.51</formula>
      <formula>0.69</formula>
    </cfRule>
    <cfRule type="cellIs" dxfId="304" priority="6" operator="lessThan">
      <formula>50</formula>
    </cfRule>
    <cfRule type="cellIs" dxfId="303" priority="7" operator="greaterThan">
      <formula>0.7</formula>
    </cfRule>
    <cfRule type="cellIs" dxfId="302" priority="8" operator="between">
      <formula>0.51</formula>
      <formula>0.69</formula>
    </cfRule>
    <cfRule type="cellIs" dxfId="301" priority="9" operator="lessThan">
      <formula>0.5</formula>
    </cfRule>
    <cfRule type="cellIs" dxfId="300" priority="10" operator="greaterThan">
      <formula>0.7</formula>
    </cfRule>
  </conditionalFormatting>
  <pageMargins left="0.7" right="0.7" top="0.75" bottom="0.75" header="0.3" footer="0.3"/>
  <pageSetup paperSize="2058"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482B"/>
  </sheetPr>
  <dimension ref="A1:EE156"/>
  <sheetViews>
    <sheetView showGridLines="0" topLeftCell="E7" zoomScale="90" zoomScaleNormal="90" workbookViewId="0">
      <pane ySplit="1" topLeftCell="A8" activePane="bottomLeft" state="frozen"/>
      <selection activeCell="B7" sqref="B7"/>
      <selection pane="bottomLeft" activeCell="E82" sqref="A82:XFD156"/>
    </sheetView>
  </sheetViews>
  <sheetFormatPr baseColWidth="10" defaultColWidth="0" defaultRowHeight="0" customHeight="1" zeroHeight="1" x14ac:dyDescent="0.25"/>
  <cols>
    <col min="1" max="1" width="11.42578125" style="74" customWidth="1"/>
    <col min="2" max="2" width="38.140625" style="74" customWidth="1"/>
    <col min="3" max="3" width="17.28515625" style="74" customWidth="1"/>
    <col min="4" max="4" width="14.7109375" style="74" customWidth="1"/>
    <col min="5" max="5" width="42.85546875" style="74" customWidth="1"/>
    <col min="6" max="6" width="21.140625" style="1" hidden="1" customWidth="1"/>
    <col min="7" max="7" width="12.85546875" style="74" hidden="1" customWidth="1"/>
    <col min="8" max="8" width="17.5703125" style="74" hidden="1" customWidth="1"/>
    <col min="9" max="11" width="17.5703125" style="252" hidden="1" customWidth="1"/>
    <col min="12" max="12" width="15.140625" style="74" hidden="1" customWidth="1"/>
    <col min="13" max="13" width="15" style="74" hidden="1" customWidth="1"/>
    <col min="14" max="14" width="18.7109375" style="74" customWidth="1"/>
    <col min="15" max="15" width="18.42578125" style="74" customWidth="1"/>
    <col min="16" max="16" width="15.7109375" style="74" customWidth="1"/>
    <col min="17" max="17" width="11.42578125" style="74" customWidth="1"/>
    <col min="18" max="18" width="15.42578125" style="74" customWidth="1"/>
    <col min="19" max="19" width="16.7109375" style="74" customWidth="1"/>
    <col min="20" max="20" width="11.5703125" style="3" bestFit="1" customWidth="1"/>
    <col min="21" max="21" width="11.42578125" style="74" customWidth="1"/>
    <col min="22" max="22" width="16.7109375" style="35" bestFit="1" customWidth="1"/>
    <col min="23" max="23" width="16.7109375" style="74" bestFit="1" customWidth="1"/>
    <col min="24" max="24" width="11.42578125" style="74" customWidth="1"/>
    <col min="25" max="25" width="14.5703125" style="35" customWidth="1"/>
    <col min="26" max="26" width="19" style="74" bestFit="1" customWidth="1"/>
    <col min="27" max="131" width="11.5703125" style="73" hidden="1" customWidth="1"/>
    <col min="132" max="135" width="11.5703125" style="74" hidden="1" customWidth="1"/>
    <col min="136" max="16384" width="11.42578125" style="74" hidden="1"/>
  </cols>
  <sheetData>
    <row r="1" spans="1:131" ht="15" hidden="1" x14ac:dyDescent="0.25">
      <c r="A1" s="24"/>
      <c r="B1" s="25"/>
      <c r="C1" s="25"/>
      <c r="D1" s="26"/>
      <c r="E1" s="26"/>
      <c r="F1" s="27"/>
      <c r="G1" s="28"/>
      <c r="H1" s="28"/>
      <c r="I1" s="28"/>
      <c r="J1" s="28"/>
      <c r="K1" s="28"/>
      <c r="L1" s="28"/>
      <c r="M1" s="29"/>
      <c r="N1" s="24"/>
      <c r="O1" s="24"/>
      <c r="P1" s="24"/>
      <c r="Q1" s="24"/>
      <c r="R1" s="24"/>
      <c r="S1" s="24"/>
      <c r="T1" s="24"/>
      <c r="U1" s="24"/>
      <c r="V1" s="36"/>
      <c r="W1" s="24"/>
      <c r="X1" s="24"/>
      <c r="Y1" s="36"/>
    </row>
    <row r="2" spans="1:131" ht="15" hidden="1" x14ac:dyDescent="0.25">
      <c r="A2" s="386"/>
      <c r="B2" s="387"/>
      <c r="C2" s="387"/>
      <c r="D2" s="387"/>
      <c r="E2" s="387"/>
      <c r="F2" s="387"/>
      <c r="G2" s="387"/>
      <c r="H2" s="387"/>
      <c r="I2" s="387"/>
      <c r="J2" s="387"/>
      <c r="K2" s="387"/>
      <c r="L2" s="387"/>
      <c r="M2" s="387"/>
      <c r="N2" s="387"/>
      <c r="O2" s="387"/>
      <c r="P2" s="387"/>
      <c r="Q2" s="387"/>
      <c r="R2" s="387"/>
      <c r="S2" s="387"/>
      <c r="T2" s="387"/>
      <c r="U2" s="387"/>
      <c r="V2" s="387"/>
      <c r="W2" s="387"/>
      <c r="X2" s="387"/>
      <c r="Y2" s="390" t="s">
        <v>86</v>
      </c>
      <c r="Z2" s="390"/>
    </row>
    <row r="3" spans="1:131" ht="15" hidden="1" customHeight="1" x14ac:dyDescent="0.25">
      <c r="A3" s="386"/>
      <c r="B3" s="391"/>
      <c r="C3" s="391"/>
      <c r="D3" s="391"/>
      <c r="E3" s="391"/>
      <c r="F3" s="391"/>
      <c r="G3" s="391"/>
      <c r="H3" s="391"/>
      <c r="I3" s="391"/>
      <c r="J3" s="391"/>
      <c r="K3" s="391"/>
      <c r="L3" s="391"/>
      <c r="M3" s="391"/>
      <c r="N3" s="391"/>
      <c r="O3" s="391"/>
      <c r="P3" s="391"/>
      <c r="Q3" s="391"/>
      <c r="R3" s="391"/>
      <c r="S3" s="391"/>
      <c r="T3" s="391"/>
      <c r="U3" s="391"/>
      <c r="V3" s="391"/>
      <c r="W3" s="391"/>
      <c r="X3" s="391"/>
      <c r="Y3" s="390" t="s">
        <v>88</v>
      </c>
      <c r="Z3" s="390"/>
    </row>
    <row r="4" spans="1:131" ht="15" hidden="1" customHeight="1" x14ac:dyDescent="0.25">
      <c r="A4" s="386"/>
      <c r="B4" s="391"/>
      <c r="C4" s="391"/>
      <c r="D4" s="391"/>
      <c r="E4" s="391"/>
      <c r="F4" s="391"/>
      <c r="G4" s="391"/>
      <c r="H4" s="391"/>
      <c r="I4" s="391"/>
      <c r="J4" s="391"/>
      <c r="K4" s="391"/>
      <c r="L4" s="391"/>
      <c r="M4" s="391"/>
      <c r="N4" s="391"/>
      <c r="O4" s="391"/>
      <c r="P4" s="391"/>
      <c r="Q4" s="391"/>
      <c r="R4" s="391"/>
      <c r="S4" s="391"/>
      <c r="T4" s="391"/>
      <c r="U4" s="391"/>
      <c r="V4" s="391"/>
      <c r="W4" s="391"/>
      <c r="X4" s="391"/>
      <c r="Y4" s="390" t="s">
        <v>90</v>
      </c>
      <c r="Z4" s="390"/>
    </row>
    <row r="5" spans="1:131" ht="15" hidden="1" x14ac:dyDescent="0.25">
      <c r="A5" s="386"/>
      <c r="B5" s="391"/>
      <c r="C5" s="391"/>
      <c r="D5" s="391"/>
      <c r="E5" s="391"/>
      <c r="F5" s="391"/>
      <c r="G5" s="391"/>
      <c r="H5" s="391"/>
      <c r="I5" s="391"/>
      <c r="J5" s="391"/>
      <c r="K5" s="391"/>
      <c r="L5" s="391"/>
      <c r="M5" s="391"/>
      <c r="N5" s="391"/>
      <c r="O5" s="391"/>
      <c r="P5" s="391"/>
      <c r="Q5" s="391"/>
      <c r="R5" s="391"/>
      <c r="S5" s="391"/>
      <c r="T5" s="391"/>
      <c r="U5" s="391"/>
      <c r="V5" s="391"/>
      <c r="W5" s="391"/>
      <c r="X5" s="391"/>
      <c r="Y5" s="390" t="s">
        <v>91</v>
      </c>
      <c r="Z5" s="390"/>
    </row>
    <row r="6" spans="1:131" ht="15" hidden="1" x14ac:dyDescent="0.25">
      <c r="A6" s="24"/>
      <c r="B6" s="24"/>
      <c r="C6" s="24"/>
      <c r="D6" s="24"/>
      <c r="E6" s="24"/>
      <c r="F6" s="24"/>
      <c r="G6" s="24"/>
      <c r="H6" s="24"/>
      <c r="I6" s="24"/>
      <c r="J6" s="24"/>
      <c r="K6" s="24"/>
      <c r="L6" s="24"/>
      <c r="M6" s="24"/>
      <c r="N6" s="24"/>
      <c r="O6" s="24"/>
      <c r="P6" s="24"/>
      <c r="Q6" s="24"/>
      <c r="R6" s="24"/>
      <c r="S6" s="24"/>
      <c r="T6" s="24"/>
      <c r="U6" s="24"/>
      <c r="V6" s="36"/>
      <c r="W6" s="24"/>
      <c r="X6" s="24"/>
      <c r="Y6" s="36"/>
    </row>
    <row r="7" spans="1:131" s="34" customFormat="1" ht="63.75" x14ac:dyDescent="0.25">
      <c r="A7" s="41" t="s">
        <v>0</v>
      </c>
      <c r="B7" s="41" t="s">
        <v>1</v>
      </c>
      <c r="C7" s="41" t="s">
        <v>2</v>
      </c>
      <c r="D7" s="41" t="s">
        <v>103</v>
      </c>
      <c r="E7" s="41" t="s">
        <v>30</v>
      </c>
      <c r="F7" s="41" t="s">
        <v>96</v>
      </c>
      <c r="G7" s="41" t="s">
        <v>97</v>
      </c>
      <c r="H7" s="41" t="s">
        <v>882</v>
      </c>
      <c r="I7" s="41" t="s">
        <v>1151</v>
      </c>
      <c r="J7" s="41" t="s">
        <v>1152</v>
      </c>
      <c r="K7" s="41" t="s">
        <v>1154</v>
      </c>
      <c r="L7" s="41" t="s">
        <v>98</v>
      </c>
      <c r="M7" s="41" t="s">
        <v>99</v>
      </c>
      <c r="N7" s="41" t="s">
        <v>3</v>
      </c>
      <c r="O7" s="41" t="s">
        <v>4</v>
      </c>
      <c r="P7" s="41" t="s">
        <v>28</v>
      </c>
      <c r="Q7" s="41" t="s">
        <v>21</v>
      </c>
      <c r="R7" s="41" t="s">
        <v>65</v>
      </c>
      <c r="S7" s="41" t="s">
        <v>31</v>
      </c>
      <c r="T7" s="32" t="s">
        <v>62</v>
      </c>
      <c r="U7" s="41" t="s">
        <v>22</v>
      </c>
      <c r="V7" s="37" t="s">
        <v>23</v>
      </c>
      <c r="W7" s="41" t="s">
        <v>24</v>
      </c>
      <c r="X7" s="41" t="s">
        <v>25</v>
      </c>
      <c r="Y7" s="37" t="s">
        <v>26</v>
      </c>
      <c r="Z7" s="41" t="s">
        <v>27</v>
      </c>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row>
    <row r="8" spans="1:131" s="51" customFormat="1" ht="15" x14ac:dyDescent="0.25">
      <c r="A8" s="362" t="s">
        <v>226</v>
      </c>
      <c r="B8" s="368" t="s">
        <v>227</v>
      </c>
      <c r="C8" s="368" t="s">
        <v>228</v>
      </c>
      <c r="D8" s="362" t="s">
        <v>796</v>
      </c>
      <c r="E8" s="368" t="s">
        <v>229</v>
      </c>
      <c r="F8" s="377">
        <v>357028017</v>
      </c>
      <c r="G8" s="268"/>
      <c r="H8" s="45"/>
      <c r="I8" s="255"/>
      <c r="J8" s="255"/>
      <c r="K8" s="255"/>
      <c r="L8" s="268"/>
      <c r="M8" s="268"/>
      <c r="N8" s="364">
        <f>+F8+H9+I9+J9+K9+G9+L9-M9</f>
        <v>357028017</v>
      </c>
      <c r="O8" s="366">
        <f>1134843051+1590748596</f>
        <v>2725591647</v>
      </c>
      <c r="P8" s="79" t="s">
        <v>689</v>
      </c>
      <c r="Q8" s="268" t="s">
        <v>690</v>
      </c>
      <c r="R8" s="79" t="s">
        <v>691</v>
      </c>
      <c r="S8" s="67">
        <v>2430856</v>
      </c>
      <c r="T8" s="46"/>
      <c r="U8" s="277">
        <v>21</v>
      </c>
      <c r="V8" s="124">
        <v>44608</v>
      </c>
      <c r="W8" s="67">
        <v>2430856</v>
      </c>
      <c r="X8" s="277">
        <v>14</v>
      </c>
      <c r="Y8" s="124" t="s">
        <v>1064</v>
      </c>
      <c r="Z8" s="67">
        <v>2430856</v>
      </c>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row>
    <row r="9" spans="1:131" s="51" customFormat="1" ht="15" x14ac:dyDescent="0.25">
      <c r="A9" s="375"/>
      <c r="B9" s="389"/>
      <c r="C9" s="389"/>
      <c r="D9" s="363"/>
      <c r="E9" s="369"/>
      <c r="F9" s="379"/>
      <c r="G9" s="44"/>
      <c r="H9" s="45"/>
      <c r="I9" s="255"/>
      <c r="J9" s="255"/>
      <c r="K9" s="255"/>
      <c r="L9" s="44"/>
      <c r="M9" s="44"/>
      <c r="N9" s="365"/>
      <c r="O9" s="374"/>
      <c r="P9" s="79" t="s">
        <v>1517</v>
      </c>
      <c r="Q9" s="44" t="s">
        <v>1518</v>
      </c>
      <c r="R9" s="79" t="s">
        <v>1519</v>
      </c>
      <c r="S9" s="67">
        <v>42222390</v>
      </c>
      <c r="T9" s="46"/>
      <c r="U9" s="38">
        <v>27</v>
      </c>
      <c r="V9" s="124">
        <v>44699</v>
      </c>
      <c r="W9" s="313">
        <v>42222390</v>
      </c>
      <c r="X9" s="38">
        <v>19</v>
      </c>
      <c r="Y9" s="124">
        <v>44736</v>
      </c>
      <c r="Z9" s="313">
        <v>42222390</v>
      </c>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row>
    <row r="10" spans="1:131" s="51" customFormat="1" ht="27" x14ac:dyDescent="0.25">
      <c r="A10" s="375"/>
      <c r="B10" s="389"/>
      <c r="C10" s="389"/>
      <c r="D10" s="72" t="s">
        <v>800</v>
      </c>
      <c r="E10" s="8" t="s">
        <v>111</v>
      </c>
      <c r="F10" s="335">
        <v>5450000</v>
      </c>
      <c r="G10" s="44"/>
      <c r="H10" s="45"/>
      <c r="I10" s="255"/>
      <c r="J10" s="336">
        <v>20000000</v>
      </c>
      <c r="K10" s="336">
        <v>21515843</v>
      </c>
      <c r="L10" s="44"/>
      <c r="M10" s="44"/>
      <c r="N10" s="66">
        <f t="shared" ref="N10:N44" si="0">+F10+H10+I10+J10+K10+G10+L10-M10</f>
        <v>46965843</v>
      </c>
      <c r="O10" s="374"/>
      <c r="P10" s="44"/>
      <c r="Q10" s="44"/>
      <c r="R10" s="44"/>
      <c r="S10" s="44"/>
      <c r="T10" s="46"/>
      <c r="U10" s="44"/>
      <c r="V10" s="80"/>
      <c r="W10" s="44"/>
      <c r="X10" s="44"/>
      <c r="Y10" s="80"/>
      <c r="Z10" s="44"/>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row>
    <row r="11" spans="1:131" s="51" customFormat="1" ht="15" x14ac:dyDescent="0.25">
      <c r="A11" s="375"/>
      <c r="B11" s="389"/>
      <c r="C11" s="389"/>
      <c r="D11" s="362" t="s">
        <v>799</v>
      </c>
      <c r="E11" s="368" t="s">
        <v>230</v>
      </c>
      <c r="F11" s="377">
        <v>121840303</v>
      </c>
      <c r="G11" s="268"/>
      <c r="H11" s="45"/>
      <c r="I11" s="255"/>
      <c r="J11" s="255"/>
      <c r="K11" s="255"/>
      <c r="L11" s="268"/>
      <c r="M11" s="268"/>
      <c r="N11" s="364">
        <f>+F11+H13+I13+J13+K13+G13+L13-M13</f>
        <v>121840303</v>
      </c>
      <c r="O11" s="374"/>
      <c r="P11" s="79" t="s">
        <v>1520</v>
      </c>
      <c r="Q11" s="268" t="s">
        <v>1521</v>
      </c>
      <c r="R11" s="79" t="s">
        <v>1522</v>
      </c>
      <c r="S11" s="67">
        <v>45000000</v>
      </c>
      <c r="T11" s="46"/>
      <c r="U11" s="268">
        <v>28</v>
      </c>
      <c r="V11" s="80">
        <v>44707</v>
      </c>
      <c r="W11" s="313">
        <v>45000000</v>
      </c>
      <c r="X11" s="268"/>
      <c r="Y11" s="80"/>
      <c r="Z11" s="268"/>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row>
    <row r="12" spans="1:131" s="51" customFormat="1" ht="15" x14ac:dyDescent="0.25">
      <c r="A12" s="375"/>
      <c r="B12" s="389"/>
      <c r="C12" s="389"/>
      <c r="D12" s="375"/>
      <c r="E12" s="389"/>
      <c r="F12" s="378"/>
      <c r="G12" s="268"/>
      <c r="H12" s="45"/>
      <c r="I12" s="255"/>
      <c r="J12" s="255"/>
      <c r="K12" s="255"/>
      <c r="L12" s="268"/>
      <c r="M12" s="268"/>
      <c r="N12" s="376"/>
      <c r="O12" s="374"/>
      <c r="P12" s="79" t="s">
        <v>1523</v>
      </c>
      <c r="Q12" s="268" t="s">
        <v>1524</v>
      </c>
      <c r="R12" s="79" t="s">
        <v>1525</v>
      </c>
      <c r="S12" s="67">
        <v>5000000</v>
      </c>
      <c r="T12" s="46"/>
      <c r="U12" s="268">
        <v>31</v>
      </c>
      <c r="V12" s="80">
        <v>37435</v>
      </c>
      <c r="W12" s="313">
        <v>5000000</v>
      </c>
      <c r="X12" s="268"/>
      <c r="Y12" s="80"/>
      <c r="Z12" s="268"/>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row>
    <row r="13" spans="1:131" s="51" customFormat="1" ht="15" x14ac:dyDescent="0.25">
      <c r="A13" s="375"/>
      <c r="B13" s="389"/>
      <c r="C13" s="389"/>
      <c r="D13" s="363"/>
      <c r="E13" s="369"/>
      <c r="F13" s="379"/>
      <c r="G13" s="44"/>
      <c r="H13" s="45"/>
      <c r="I13" s="255"/>
      <c r="J13" s="255"/>
      <c r="K13" s="255"/>
      <c r="L13" s="44"/>
      <c r="M13" s="44"/>
      <c r="N13" s="365"/>
      <c r="O13" s="374"/>
      <c r="P13" s="79" t="s">
        <v>1526</v>
      </c>
      <c r="Q13" s="268" t="s">
        <v>1527</v>
      </c>
      <c r="R13" s="79" t="s">
        <v>1528</v>
      </c>
      <c r="S13" s="67">
        <v>69722746</v>
      </c>
      <c r="T13" s="46"/>
      <c r="U13" s="44"/>
      <c r="V13" s="80"/>
      <c r="W13" s="44"/>
      <c r="X13" s="44"/>
      <c r="Y13" s="80"/>
      <c r="Z13" s="44"/>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row>
    <row r="14" spans="1:131" s="51" customFormat="1" ht="54" x14ac:dyDescent="0.25">
      <c r="A14" s="375"/>
      <c r="B14" s="389"/>
      <c r="C14" s="389"/>
      <c r="D14" s="44" t="s">
        <v>803</v>
      </c>
      <c r="E14" s="8" t="s">
        <v>231</v>
      </c>
      <c r="F14" s="335">
        <v>3000000</v>
      </c>
      <c r="G14" s="44"/>
      <c r="H14" s="45"/>
      <c r="I14" s="255"/>
      <c r="J14" s="255"/>
      <c r="K14" s="255"/>
      <c r="L14" s="44"/>
      <c r="M14" s="44"/>
      <c r="N14" s="66">
        <f t="shared" si="0"/>
        <v>3000000</v>
      </c>
      <c r="O14" s="374"/>
      <c r="P14" s="44"/>
      <c r="Q14" s="44"/>
      <c r="R14" s="44"/>
      <c r="S14" s="44"/>
      <c r="T14" s="46"/>
      <c r="U14" s="44"/>
      <c r="V14" s="80"/>
      <c r="W14" s="44"/>
      <c r="X14" s="44"/>
      <c r="Y14" s="80"/>
      <c r="Z14" s="44"/>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row>
    <row r="15" spans="1:131" s="51" customFormat="1" ht="27" x14ac:dyDescent="0.25">
      <c r="A15" s="375"/>
      <c r="B15" s="389"/>
      <c r="C15" s="389"/>
      <c r="D15" s="44" t="s">
        <v>804</v>
      </c>
      <c r="E15" s="8" t="s">
        <v>106</v>
      </c>
      <c r="F15" s="335">
        <v>2355000</v>
      </c>
      <c r="G15" s="44"/>
      <c r="H15" s="45"/>
      <c r="I15" s="255"/>
      <c r="J15" s="255"/>
      <c r="K15" s="336">
        <v>15641647</v>
      </c>
      <c r="L15" s="44"/>
      <c r="M15" s="44"/>
      <c r="N15" s="66">
        <f t="shared" si="0"/>
        <v>17996647</v>
      </c>
      <c r="O15" s="374"/>
      <c r="P15" s="79" t="s">
        <v>692</v>
      </c>
      <c r="Q15" s="44">
        <v>213</v>
      </c>
      <c r="R15" s="79" t="s">
        <v>693</v>
      </c>
      <c r="S15" s="67">
        <v>1110000</v>
      </c>
      <c r="T15" s="46"/>
      <c r="U15" s="38">
        <v>23</v>
      </c>
      <c r="V15" s="124" t="s">
        <v>1046</v>
      </c>
      <c r="W15" s="67">
        <v>1110000</v>
      </c>
      <c r="X15" s="38">
        <v>13</v>
      </c>
      <c r="Y15" s="124" t="s">
        <v>1067</v>
      </c>
      <c r="Z15" s="67">
        <v>1110000</v>
      </c>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row>
    <row r="16" spans="1:131" s="51" customFormat="1" ht="54" x14ac:dyDescent="0.25">
      <c r="A16" s="375"/>
      <c r="B16" s="389"/>
      <c r="C16" s="389"/>
      <c r="D16" s="44" t="s">
        <v>806</v>
      </c>
      <c r="E16" s="8" t="s">
        <v>232</v>
      </c>
      <c r="F16" s="335">
        <v>2805000</v>
      </c>
      <c r="G16" s="44"/>
      <c r="H16" s="45"/>
      <c r="I16" s="255"/>
      <c r="J16" s="336">
        <v>10000000</v>
      </c>
      <c r="K16" s="336">
        <v>20613538</v>
      </c>
      <c r="L16" s="44"/>
      <c r="M16" s="44"/>
      <c r="N16" s="66">
        <f t="shared" si="0"/>
        <v>33418538</v>
      </c>
      <c r="O16" s="374"/>
      <c r="P16" s="44"/>
      <c r="Q16" s="44"/>
      <c r="R16" s="44"/>
      <c r="S16" s="44"/>
      <c r="T16" s="46"/>
      <c r="U16" s="44"/>
      <c r="V16" s="80"/>
      <c r="W16" s="44"/>
      <c r="X16" s="44"/>
      <c r="Y16" s="80"/>
      <c r="Z16" s="44"/>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row>
    <row r="17" spans="1:131" s="51" customFormat="1" ht="27" x14ac:dyDescent="0.25">
      <c r="A17" s="375"/>
      <c r="B17" s="389"/>
      <c r="C17" s="389"/>
      <c r="D17" s="44" t="s">
        <v>808</v>
      </c>
      <c r="E17" s="8" t="s">
        <v>120</v>
      </c>
      <c r="F17" s="335">
        <v>7521680</v>
      </c>
      <c r="G17" s="44"/>
      <c r="H17" s="45"/>
      <c r="I17" s="255"/>
      <c r="J17" s="255"/>
      <c r="K17" s="255"/>
      <c r="L17" s="44"/>
      <c r="M17" s="44"/>
      <c r="N17" s="66">
        <f t="shared" si="0"/>
        <v>7521680</v>
      </c>
      <c r="O17" s="374"/>
      <c r="P17" s="44"/>
      <c r="Q17" s="44"/>
      <c r="R17" s="44"/>
      <c r="S17" s="44"/>
      <c r="T17" s="46"/>
      <c r="U17" s="44"/>
      <c r="V17" s="80"/>
      <c r="W17" s="44"/>
      <c r="X17" s="44"/>
      <c r="Y17" s="80"/>
      <c r="Z17" s="44"/>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row>
    <row r="18" spans="1:131" s="51" customFormat="1" ht="27" x14ac:dyDescent="0.25">
      <c r="A18" s="375"/>
      <c r="B18" s="389"/>
      <c r="C18" s="389"/>
      <c r="D18" s="44" t="s">
        <v>1050</v>
      </c>
      <c r="E18" s="8" t="s">
        <v>991</v>
      </c>
      <c r="F18" s="67"/>
      <c r="G18" s="44"/>
      <c r="H18" s="335">
        <v>1762000</v>
      </c>
      <c r="I18" s="67"/>
      <c r="J18" s="67"/>
      <c r="K18" s="335">
        <v>1862000</v>
      </c>
      <c r="L18" s="44"/>
      <c r="M18" s="44"/>
      <c r="N18" s="66">
        <f t="shared" si="0"/>
        <v>3624000</v>
      </c>
      <c r="O18" s="374"/>
      <c r="P18" s="44"/>
      <c r="Q18" s="44"/>
      <c r="R18" s="44"/>
      <c r="S18" s="44"/>
      <c r="T18" s="46"/>
      <c r="U18" s="44"/>
      <c r="V18" s="80"/>
      <c r="W18" s="44"/>
      <c r="X18" s="44"/>
      <c r="Y18" s="80"/>
      <c r="Z18" s="44"/>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row>
    <row r="19" spans="1:131" s="51" customFormat="1" ht="27" x14ac:dyDescent="0.25">
      <c r="A19" s="375"/>
      <c r="B19" s="389"/>
      <c r="C19" s="389"/>
      <c r="D19" s="44" t="s">
        <v>1051</v>
      </c>
      <c r="E19" s="8" t="s">
        <v>992</v>
      </c>
      <c r="F19" s="67"/>
      <c r="G19" s="44"/>
      <c r="H19" s="335">
        <v>260000</v>
      </c>
      <c r="I19" s="67"/>
      <c r="J19" s="335">
        <v>1260000</v>
      </c>
      <c r="K19" s="335">
        <v>6253000</v>
      </c>
      <c r="L19" s="44"/>
      <c r="M19" s="44"/>
      <c r="N19" s="66">
        <f t="shared" si="0"/>
        <v>7773000</v>
      </c>
      <c r="O19" s="374"/>
      <c r="P19" s="44"/>
      <c r="Q19" s="44"/>
      <c r="R19" s="44"/>
      <c r="S19" s="44"/>
      <c r="T19" s="46"/>
      <c r="U19" s="44"/>
      <c r="V19" s="80"/>
      <c r="W19" s="44"/>
      <c r="X19" s="44"/>
      <c r="Y19" s="80"/>
      <c r="Z19" s="44"/>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row>
    <row r="20" spans="1:131" s="51" customFormat="1" ht="40.5" x14ac:dyDescent="0.25">
      <c r="A20" s="375"/>
      <c r="B20" s="389"/>
      <c r="C20" s="389"/>
      <c r="D20" s="44" t="s">
        <v>1052</v>
      </c>
      <c r="E20" s="8" t="s">
        <v>138</v>
      </c>
      <c r="F20" s="67"/>
      <c r="G20" s="44"/>
      <c r="H20" s="335">
        <v>128000</v>
      </c>
      <c r="I20" s="67"/>
      <c r="J20" s="67"/>
      <c r="K20" s="335">
        <v>8338029</v>
      </c>
      <c r="L20" s="44"/>
      <c r="M20" s="44"/>
      <c r="N20" s="66">
        <f t="shared" si="0"/>
        <v>8466029</v>
      </c>
      <c r="O20" s="374"/>
      <c r="P20" s="44"/>
      <c r="Q20" s="44"/>
      <c r="R20" s="44"/>
      <c r="S20" s="44"/>
      <c r="T20" s="46"/>
      <c r="U20" s="44"/>
      <c r="V20" s="80"/>
      <c r="W20" s="44"/>
      <c r="X20" s="44"/>
      <c r="Y20" s="80"/>
      <c r="Z20" s="44"/>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row>
    <row r="21" spans="1:131" s="51" customFormat="1" ht="25.5" x14ac:dyDescent="0.25">
      <c r="A21" s="375"/>
      <c r="B21" s="389"/>
      <c r="C21" s="389"/>
      <c r="D21" s="44" t="s">
        <v>1053</v>
      </c>
      <c r="E21" s="8" t="s">
        <v>993</v>
      </c>
      <c r="F21" s="67"/>
      <c r="G21" s="44"/>
      <c r="H21" s="335">
        <v>160000</v>
      </c>
      <c r="I21" s="67"/>
      <c r="J21" s="67"/>
      <c r="K21" s="335">
        <v>5443570</v>
      </c>
      <c r="L21" s="44"/>
      <c r="M21" s="44"/>
      <c r="N21" s="66">
        <f t="shared" si="0"/>
        <v>5603570</v>
      </c>
      <c r="O21" s="374"/>
      <c r="P21" s="44"/>
      <c r="Q21" s="44"/>
      <c r="R21" s="44"/>
      <c r="S21" s="44"/>
      <c r="T21" s="46"/>
      <c r="U21" s="44"/>
      <c r="V21" s="80"/>
      <c r="W21" s="44"/>
      <c r="X21" s="44"/>
      <c r="Y21" s="80"/>
      <c r="Z21" s="44"/>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row>
    <row r="22" spans="1:131" s="51" customFormat="1" ht="27" x14ac:dyDescent="0.25">
      <c r="A22" s="375"/>
      <c r="B22" s="389"/>
      <c r="C22" s="389"/>
      <c r="D22" s="44" t="s">
        <v>1054</v>
      </c>
      <c r="E22" s="8" t="s">
        <v>994</v>
      </c>
      <c r="F22" s="67"/>
      <c r="G22" s="44"/>
      <c r="H22" s="335">
        <v>90000</v>
      </c>
      <c r="I22" s="67"/>
      <c r="J22" s="335">
        <v>11090000</v>
      </c>
      <c r="K22" s="335">
        <v>13108200</v>
      </c>
      <c r="L22" s="44"/>
      <c r="M22" s="44"/>
      <c r="N22" s="66">
        <f t="shared" si="0"/>
        <v>24288200</v>
      </c>
      <c r="O22" s="374"/>
      <c r="P22" s="44"/>
      <c r="Q22" s="44"/>
      <c r="R22" s="44"/>
      <c r="S22" s="44"/>
      <c r="T22" s="46"/>
      <c r="U22" s="44"/>
      <c r="V22" s="80"/>
      <c r="W22" s="44"/>
      <c r="X22" s="44"/>
      <c r="Y22" s="80"/>
      <c r="Z22" s="44"/>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row>
    <row r="23" spans="1:131" s="51" customFormat="1" ht="27" x14ac:dyDescent="0.25">
      <c r="A23" s="375"/>
      <c r="B23" s="389"/>
      <c r="C23" s="389"/>
      <c r="D23" s="44" t="s">
        <v>1055</v>
      </c>
      <c r="E23" s="8" t="s">
        <v>165</v>
      </c>
      <c r="F23" s="67"/>
      <c r="G23" s="44"/>
      <c r="H23" s="335">
        <v>1628000</v>
      </c>
      <c r="I23" s="67"/>
      <c r="J23" s="335">
        <v>5193200</v>
      </c>
      <c r="K23" s="67"/>
      <c r="L23" s="44"/>
      <c r="M23" s="44"/>
      <c r="N23" s="66">
        <f t="shared" si="0"/>
        <v>6821200</v>
      </c>
      <c r="O23" s="374"/>
      <c r="P23" s="44"/>
      <c r="Q23" s="44"/>
      <c r="R23" s="44"/>
      <c r="S23" s="44"/>
      <c r="T23" s="46"/>
      <c r="U23" s="44"/>
      <c r="V23" s="80"/>
      <c r="W23" s="44"/>
      <c r="X23" s="44"/>
      <c r="Y23" s="80"/>
      <c r="Z23" s="44"/>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row>
    <row r="24" spans="1:131" s="51" customFormat="1" ht="25.5" x14ac:dyDescent="0.25">
      <c r="A24" s="375"/>
      <c r="B24" s="389"/>
      <c r="C24" s="389"/>
      <c r="D24" s="44" t="s">
        <v>1056</v>
      </c>
      <c r="E24" s="8" t="s">
        <v>140</v>
      </c>
      <c r="F24" s="67"/>
      <c r="G24" s="44"/>
      <c r="H24" s="335">
        <v>7220000</v>
      </c>
      <c r="I24" s="67"/>
      <c r="J24" s="335">
        <v>29554000</v>
      </c>
      <c r="K24" s="335">
        <v>108725469</v>
      </c>
      <c r="L24" s="44"/>
      <c r="M24" s="44"/>
      <c r="N24" s="66">
        <f t="shared" si="0"/>
        <v>145499469</v>
      </c>
      <c r="O24" s="374"/>
      <c r="P24" s="44"/>
      <c r="Q24" s="44"/>
      <c r="R24" s="44"/>
      <c r="S24" s="44"/>
      <c r="T24" s="46"/>
      <c r="U24" s="44"/>
      <c r="V24" s="80"/>
      <c r="W24" s="44"/>
      <c r="X24" s="44"/>
      <c r="Y24" s="80"/>
      <c r="Z24" s="44"/>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row>
    <row r="25" spans="1:131" s="51" customFormat="1" ht="27" x14ac:dyDescent="0.25">
      <c r="A25" s="375"/>
      <c r="B25" s="389"/>
      <c r="C25" s="389"/>
      <c r="D25" s="44" t="s">
        <v>1057</v>
      </c>
      <c r="E25" s="8" t="s">
        <v>143</v>
      </c>
      <c r="F25" s="67"/>
      <c r="G25" s="44"/>
      <c r="H25" s="335">
        <v>1000000</v>
      </c>
      <c r="I25" s="67"/>
      <c r="J25" s="67"/>
      <c r="K25" s="335">
        <v>2355000</v>
      </c>
      <c r="L25" s="44"/>
      <c r="M25" s="44"/>
      <c r="N25" s="66">
        <f t="shared" si="0"/>
        <v>3355000</v>
      </c>
      <c r="O25" s="374"/>
      <c r="P25" s="44"/>
      <c r="Q25" s="44"/>
      <c r="R25" s="44"/>
      <c r="S25" s="44"/>
      <c r="T25" s="46"/>
      <c r="U25" s="44"/>
      <c r="V25" s="80"/>
      <c r="W25" s="44"/>
      <c r="X25" s="44"/>
      <c r="Y25" s="80"/>
      <c r="Z25" s="44"/>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row>
    <row r="26" spans="1:131" s="51" customFormat="1" ht="25.5" x14ac:dyDescent="0.25">
      <c r="A26" s="375"/>
      <c r="B26" s="389"/>
      <c r="C26" s="389"/>
      <c r="D26" s="44" t="s">
        <v>1048</v>
      </c>
      <c r="E26" s="8" t="s">
        <v>995</v>
      </c>
      <c r="F26" s="67"/>
      <c r="G26" s="44"/>
      <c r="H26" s="335">
        <v>500000000</v>
      </c>
      <c r="I26" s="67"/>
      <c r="J26" s="335">
        <v>357500000</v>
      </c>
      <c r="K26" s="67"/>
      <c r="L26" s="44"/>
      <c r="M26" s="44"/>
      <c r="N26" s="66">
        <f t="shared" si="0"/>
        <v>857500000</v>
      </c>
      <c r="O26" s="374"/>
      <c r="P26" s="79" t="s">
        <v>997</v>
      </c>
      <c r="Q26" s="44" t="s">
        <v>998</v>
      </c>
      <c r="R26" s="171">
        <v>44656</v>
      </c>
      <c r="S26" s="67">
        <v>500000000</v>
      </c>
      <c r="T26" s="46"/>
      <c r="U26" s="44">
        <v>25</v>
      </c>
      <c r="V26" s="80" t="s">
        <v>1049</v>
      </c>
      <c r="W26" s="67">
        <v>500000000</v>
      </c>
      <c r="X26" s="44"/>
      <c r="Y26" s="80"/>
      <c r="Z26" s="44"/>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row>
    <row r="27" spans="1:131" s="51" customFormat="1" ht="40.5" x14ac:dyDescent="0.25">
      <c r="A27" s="375"/>
      <c r="B27" s="389"/>
      <c r="C27" s="389"/>
      <c r="D27" s="178" t="s">
        <v>799</v>
      </c>
      <c r="E27" s="8" t="s">
        <v>230</v>
      </c>
      <c r="F27" s="67"/>
      <c r="G27" s="44"/>
      <c r="H27" s="335">
        <v>121395051</v>
      </c>
      <c r="I27" s="335">
        <v>445896586</v>
      </c>
      <c r="J27" s="335">
        <v>61800439</v>
      </c>
      <c r="K27" s="67"/>
      <c r="L27" s="44"/>
      <c r="M27" s="44"/>
      <c r="N27" s="66">
        <f t="shared" si="0"/>
        <v>629092076</v>
      </c>
      <c r="O27" s="374"/>
      <c r="P27" s="44"/>
      <c r="Q27" s="44"/>
      <c r="R27" s="44"/>
      <c r="S27" s="44"/>
      <c r="T27" s="46"/>
      <c r="U27" s="44"/>
      <c r="V27" s="80"/>
      <c r="W27" s="44"/>
      <c r="X27" s="44"/>
      <c r="Y27" s="80"/>
      <c r="Z27" s="44"/>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row>
    <row r="28" spans="1:131" s="51" customFormat="1" ht="40.5" x14ac:dyDescent="0.25">
      <c r="A28" s="375"/>
      <c r="B28" s="389"/>
      <c r="C28" s="389"/>
      <c r="D28" s="178" t="s">
        <v>1058</v>
      </c>
      <c r="E28" s="8" t="s">
        <v>996</v>
      </c>
      <c r="F28" s="67"/>
      <c r="G28" s="44"/>
      <c r="H28" s="335">
        <v>1200000</v>
      </c>
      <c r="I28" s="67"/>
      <c r="J28" s="67"/>
      <c r="K28" s="335">
        <v>11350000</v>
      </c>
      <c r="L28" s="44"/>
      <c r="M28" s="44"/>
      <c r="N28" s="66">
        <f t="shared" si="0"/>
        <v>12550000</v>
      </c>
      <c r="O28" s="374"/>
      <c r="P28" s="44"/>
      <c r="Q28" s="44"/>
      <c r="R28" s="44"/>
      <c r="S28" s="44"/>
      <c r="T28" s="46"/>
      <c r="U28" s="44"/>
      <c r="V28" s="80"/>
      <c r="W28" s="44"/>
      <c r="X28" s="44"/>
      <c r="Y28" s="80"/>
      <c r="Z28" s="44"/>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row>
    <row r="29" spans="1:131" s="51" customFormat="1" ht="54" x14ac:dyDescent="0.25">
      <c r="A29" s="247"/>
      <c r="B29" s="249"/>
      <c r="C29" s="249"/>
      <c r="D29" s="248" t="s">
        <v>798</v>
      </c>
      <c r="E29" s="250" t="s">
        <v>237</v>
      </c>
      <c r="F29" s="245"/>
      <c r="G29" s="248"/>
      <c r="H29" s="256"/>
      <c r="I29" s="333">
        <v>41654510</v>
      </c>
      <c r="J29" s="256"/>
      <c r="K29" s="333">
        <v>960000</v>
      </c>
      <c r="L29" s="248"/>
      <c r="M29" s="248"/>
      <c r="N29" s="66">
        <f t="shared" si="0"/>
        <v>42614510</v>
      </c>
      <c r="O29" s="374"/>
      <c r="P29" s="251"/>
      <c r="Q29" s="251"/>
      <c r="R29" s="251"/>
      <c r="S29" s="251"/>
      <c r="T29" s="46"/>
      <c r="U29" s="251"/>
      <c r="V29" s="80"/>
      <c r="W29" s="251"/>
      <c r="X29" s="251"/>
      <c r="Y29" s="80"/>
      <c r="Z29" s="251"/>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row>
    <row r="30" spans="1:131" s="51" customFormat="1" ht="27" x14ac:dyDescent="0.25">
      <c r="A30" s="247"/>
      <c r="B30" s="249"/>
      <c r="C30" s="249"/>
      <c r="D30" s="248" t="s">
        <v>1296</v>
      </c>
      <c r="E30" s="250" t="s">
        <v>165</v>
      </c>
      <c r="F30" s="245"/>
      <c r="G30" s="248"/>
      <c r="H30" s="256"/>
      <c r="I30" s="256"/>
      <c r="J30" s="333">
        <v>64593310</v>
      </c>
      <c r="K30" s="333">
        <v>10221290</v>
      </c>
      <c r="L30" s="248"/>
      <c r="M30" s="248"/>
      <c r="N30" s="66">
        <f t="shared" si="0"/>
        <v>74814600</v>
      </c>
      <c r="O30" s="374"/>
      <c r="P30" s="251"/>
      <c r="Q30" s="251"/>
      <c r="R30" s="251"/>
      <c r="S30" s="251"/>
      <c r="T30" s="46"/>
      <c r="U30" s="251"/>
      <c r="V30" s="80"/>
      <c r="W30" s="251"/>
      <c r="X30" s="251"/>
      <c r="Y30" s="80"/>
      <c r="Z30" s="251"/>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row>
    <row r="31" spans="1:131" s="51" customFormat="1" ht="27" x14ac:dyDescent="0.25">
      <c r="A31" s="247"/>
      <c r="B31" s="249"/>
      <c r="C31" s="249"/>
      <c r="D31" s="248" t="s">
        <v>1297</v>
      </c>
      <c r="E31" s="250" t="s">
        <v>1192</v>
      </c>
      <c r="F31" s="245"/>
      <c r="G31" s="248"/>
      <c r="H31" s="256"/>
      <c r="I31" s="256"/>
      <c r="J31" s="333">
        <v>11000000</v>
      </c>
      <c r="K31" s="333">
        <v>12371000</v>
      </c>
      <c r="L31" s="248"/>
      <c r="M31" s="248"/>
      <c r="N31" s="66">
        <f t="shared" si="0"/>
        <v>23371000</v>
      </c>
      <c r="O31" s="374"/>
      <c r="P31" s="251"/>
      <c r="Q31" s="251"/>
      <c r="R31" s="251"/>
      <c r="S31" s="251"/>
      <c r="T31" s="46"/>
      <c r="U31" s="251"/>
      <c r="V31" s="80"/>
      <c r="W31" s="251"/>
      <c r="X31" s="251"/>
      <c r="Y31" s="80"/>
      <c r="Z31" s="251"/>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row>
    <row r="32" spans="1:131" s="51" customFormat="1" ht="25.5" x14ac:dyDescent="0.25">
      <c r="A32" s="247"/>
      <c r="B32" s="249"/>
      <c r="C32" s="249"/>
      <c r="D32" s="248" t="s">
        <v>801</v>
      </c>
      <c r="E32" s="250" t="s">
        <v>241</v>
      </c>
      <c r="F32" s="245"/>
      <c r="G32" s="248"/>
      <c r="H32" s="256"/>
      <c r="I32" s="256"/>
      <c r="J32" s="333">
        <v>10000000</v>
      </c>
      <c r="K32" s="333">
        <v>4487725</v>
      </c>
      <c r="L32" s="248"/>
      <c r="M32" s="248"/>
      <c r="N32" s="66">
        <f t="shared" si="0"/>
        <v>14487725</v>
      </c>
      <c r="O32" s="374"/>
      <c r="P32" s="251"/>
      <c r="Q32" s="251"/>
      <c r="R32" s="251"/>
      <c r="S32" s="251"/>
      <c r="T32" s="46"/>
      <c r="U32" s="251"/>
      <c r="V32" s="80"/>
      <c r="W32" s="251"/>
      <c r="X32" s="251"/>
      <c r="Y32" s="80"/>
      <c r="Z32" s="251"/>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row>
    <row r="33" spans="1:131" s="51" customFormat="1" ht="25.5" x14ac:dyDescent="0.25">
      <c r="A33" s="247"/>
      <c r="B33" s="249"/>
      <c r="C33" s="249"/>
      <c r="D33" s="248" t="s">
        <v>1298</v>
      </c>
      <c r="E33" s="250" t="s">
        <v>1155</v>
      </c>
      <c r="F33" s="245"/>
      <c r="G33" s="248"/>
      <c r="H33" s="256"/>
      <c r="I33" s="256"/>
      <c r="J33" s="333">
        <v>21100000</v>
      </c>
      <c r="K33" s="333">
        <v>21100000</v>
      </c>
      <c r="L33" s="248"/>
      <c r="M33" s="248"/>
      <c r="N33" s="66">
        <f t="shared" si="0"/>
        <v>42200000</v>
      </c>
      <c r="O33" s="374"/>
      <c r="P33" s="251"/>
      <c r="Q33" s="251"/>
      <c r="R33" s="251"/>
      <c r="S33" s="251"/>
      <c r="T33" s="46"/>
      <c r="U33" s="251"/>
      <c r="V33" s="80"/>
      <c r="W33" s="251"/>
      <c r="X33" s="251"/>
      <c r="Y33" s="80"/>
      <c r="Z33" s="251"/>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row>
    <row r="34" spans="1:131" s="51" customFormat="1" ht="27" x14ac:dyDescent="0.25">
      <c r="A34" s="247"/>
      <c r="B34" s="249"/>
      <c r="C34" s="249"/>
      <c r="D34" s="248" t="s">
        <v>1299</v>
      </c>
      <c r="E34" s="250" t="s">
        <v>248</v>
      </c>
      <c r="F34" s="245"/>
      <c r="G34" s="248"/>
      <c r="H34" s="256"/>
      <c r="I34" s="256"/>
      <c r="J34" s="333">
        <v>82800000</v>
      </c>
      <c r="K34" s="333">
        <v>84427840</v>
      </c>
      <c r="L34" s="248"/>
      <c r="M34" s="248"/>
      <c r="N34" s="66">
        <f t="shared" si="0"/>
        <v>167227840</v>
      </c>
      <c r="O34" s="374"/>
      <c r="P34" s="251"/>
      <c r="Q34" s="251"/>
      <c r="R34" s="251"/>
      <c r="S34" s="251"/>
      <c r="T34" s="46"/>
      <c r="U34" s="251"/>
      <c r="V34" s="80"/>
      <c r="W34" s="251"/>
      <c r="X34" s="251"/>
      <c r="Y34" s="80"/>
      <c r="Z34" s="251"/>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row>
    <row r="35" spans="1:131" s="51" customFormat="1" ht="25.5" x14ac:dyDescent="0.25">
      <c r="A35" s="247"/>
      <c r="B35" s="249"/>
      <c r="C35" s="249"/>
      <c r="D35" s="248" t="s">
        <v>1300</v>
      </c>
      <c r="E35" s="250" t="s">
        <v>146</v>
      </c>
      <c r="F35" s="245"/>
      <c r="G35" s="248"/>
      <c r="H35" s="256"/>
      <c r="I35" s="256"/>
      <c r="J35" s="333">
        <v>6100000</v>
      </c>
      <c r="K35" s="333">
        <v>6100000</v>
      </c>
      <c r="L35" s="248"/>
      <c r="M35" s="248"/>
      <c r="N35" s="66">
        <f t="shared" si="0"/>
        <v>12200000</v>
      </c>
      <c r="O35" s="374"/>
      <c r="P35" s="251"/>
      <c r="Q35" s="251"/>
      <c r="R35" s="251"/>
      <c r="S35" s="251"/>
      <c r="T35" s="46"/>
      <c r="U35" s="251"/>
      <c r="V35" s="80"/>
      <c r="W35" s="251"/>
      <c r="X35" s="251"/>
      <c r="Y35" s="80"/>
      <c r="Z35" s="251"/>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row>
    <row r="36" spans="1:131" s="51" customFormat="1" ht="27" x14ac:dyDescent="0.25">
      <c r="A36" s="247"/>
      <c r="B36" s="249"/>
      <c r="C36" s="249"/>
      <c r="D36" s="248" t="s">
        <v>802</v>
      </c>
      <c r="E36" s="250" t="s">
        <v>117</v>
      </c>
      <c r="F36" s="245"/>
      <c r="G36" s="248"/>
      <c r="H36" s="256"/>
      <c r="I36" s="256"/>
      <c r="J36" s="333">
        <v>12666000</v>
      </c>
      <c r="K36" s="333">
        <v>24500000</v>
      </c>
      <c r="L36" s="248"/>
      <c r="M36" s="248"/>
      <c r="N36" s="66">
        <f t="shared" si="0"/>
        <v>37166000</v>
      </c>
      <c r="O36" s="374"/>
      <c r="P36" s="251"/>
      <c r="Q36" s="251"/>
      <c r="R36" s="251"/>
      <c r="S36" s="251"/>
      <c r="T36" s="46"/>
      <c r="U36" s="251"/>
      <c r="V36" s="80"/>
      <c r="W36" s="251"/>
      <c r="X36" s="251"/>
      <c r="Y36" s="80"/>
      <c r="Z36" s="251"/>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row>
    <row r="37" spans="1:131" s="51" customFormat="1" ht="25.5" x14ac:dyDescent="0.25">
      <c r="A37" s="247"/>
      <c r="B37" s="249"/>
      <c r="C37" s="249"/>
      <c r="D37" s="248" t="s">
        <v>807</v>
      </c>
      <c r="E37" s="250" t="s">
        <v>144</v>
      </c>
      <c r="F37" s="245"/>
      <c r="G37" s="248"/>
      <c r="H37" s="256"/>
      <c r="I37" s="256"/>
      <c r="J37" s="333">
        <v>16000000</v>
      </c>
      <c r="K37" s="256"/>
      <c r="L37" s="248"/>
      <c r="M37" s="248"/>
      <c r="N37" s="66">
        <f t="shared" si="0"/>
        <v>16000000</v>
      </c>
      <c r="O37" s="374"/>
      <c r="P37" s="251"/>
      <c r="Q37" s="251"/>
      <c r="R37" s="251"/>
      <c r="S37" s="251"/>
      <c r="T37" s="46"/>
      <c r="U37" s="251"/>
      <c r="V37" s="80"/>
      <c r="W37" s="251"/>
      <c r="X37" s="251"/>
      <c r="Y37" s="80"/>
      <c r="Z37" s="251"/>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row>
    <row r="38" spans="1:131" s="51" customFormat="1" ht="25.5" x14ac:dyDescent="0.25">
      <c r="A38" s="247"/>
      <c r="B38" s="249"/>
      <c r="C38" s="249"/>
      <c r="D38" s="248" t="s">
        <v>1302</v>
      </c>
      <c r="E38" s="250" t="s">
        <v>1167</v>
      </c>
      <c r="F38" s="245"/>
      <c r="G38" s="248"/>
      <c r="H38" s="256"/>
      <c r="I38" s="256"/>
      <c r="J38" s="256"/>
      <c r="K38" s="333">
        <v>200000</v>
      </c>
      <c r="L38" s="248"/>
      <c r="M38" s="248"/>
      <c r="N38" s="66">
        <f t="shared" si="0"/>
        <v>200000</v>
      </c>
      <c r="O38" s="374"/>
      <c r="P38" s="251"/>
      <c r="Q38" s="251"/>
      <c r="R38" s="251"/>
      <c r="S38" s="251"/>
      <c r="T38" s="46"/>
      <c r="U38" s="251"/>
      <c r="V38" s="80"/>
      <c r="W38" s="251"/>
      <c r="X38" s="251"/>
      <c r="Y38" s="80"/>
      <c r="Z38" s="251"/>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row>
    <row r="39" spans="1:131" s="51" customFormat="1" ht="40.5" x14ac:dyDescent="0.25">
      <c r="A39" s="247"/>
      <c r="B39" s="249"/>
      <c r="C39" s="249"/>
      <c r="D39" s="248" t="s">
        <v>1303</v>
      </c>
      <c r="E39" s="250" t="s">
        <v>139</v>
      </c>
      <c r="F39" s="245"/>
      <c r="G39" s="248"/>
      <c r="H39" s="256"/>
      <c r="I39" s="256"/>
      <c r="J39" s="256"/>
      <c r="K39" s="333">
        <v>220000</v>
      </c>
      <c r="L39" s="248"/>
      <c r="M39" s="248"/>
      <c r="N39" s="66">
        <f t="shared" si="0"/>
        <v>220000</v>
      </c>
      <c r="O39" s="374"/>
      <c r="P39" s="251"/>
      <c r="Q39" s="251"/>
      <c r="R39" s="251"/>
      <c r="S39" s="251"/>
      <c r="T39" s="46"/>
      <c r="U39" s="251"/>
      <c r="V39" s="80"/>
      <c r="W39" s="251"/>
      <c r="X39" s="251"/>
      <c r="Y39" s="80"/>
      <c r="Z39" s="251"/>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row>
    <row r="40" spans="1:131" s="51" customFormat="1" ht="27" x14ac:dyDescent="0.25">
      <c r="A40" s="247"/>
      <c r="B40" s="249"/>
      <c r="C40" s="249"/>
      <c r="D40" s="248" t="s">
        <v>1304</v>
      </c>
      <c r="E40" s="250" t="s">
        <v>249</v>
      </c>
      <c r="F40" s="245"/>
      <c r="G40" s="248"/>
      <c r="H40" s="256"/>
      <c r="I40" s="256"/>
      <c r="J40" s="256"/>
      <c r="K40" s="333">
        <v>296000</v>
      </c>
      <c r="L40" s="248"/>
      <c r="M40" s="248"/>
      <c r="N40" s="66">
        <f t="shared" si="0"/>
        <v>296000</v>
      </c>
      <c r="O40" s="374"/>
      <c r="P40" s="251"/>
      <c r="Q40" s="251"/>
      <c r="R40" s="251"/>
      <c r="S40" s="251"/>
      <c r="T40" s="46"/>
      <c r="U40" s="251"/>
      <c r="V40" s="80"/>
      <c r="W40" s="251"/>
      <c r="X40" s="251"/>
      <c r="Y40" s="80"/>
      <c r="Z40" s="251"/>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row>
    <row r="41" spans="1:131" s="51" customFormat="1" ht="25.5" x14ac:dyDescent="0.25">
      <c r="A41" s="247"/>
      <c r="B41" s="249"/>
      <c r="C41" s="249"/>
      <c r="D41" s="248" t="s">
        <v>1305</v>
      </c>
      <c r="E41" s="250" t="s">
        <v>1301</v>
      </c>
      <c r="F41" s="245"/>
      <c r="G41" s="248"/>
      <c r="H41" s="256"/>
      <c r="I41" s="256"/>
      <c r="J41" s="256"/>
      <c r="K41" s="333">
        <v>624400</v>
      </c>
      <c r="L41" s="248"/>
      <c r="M41" s="248"/>
      <c r="N41" s="66">
        <f t="shared" si="0"/>
        <v>624400</v>
      </c>
      <c r="O41" s="374"/>
      <c r="P41" s="251"/>
      <c r="Q41" s="251"/>
      <c r="R41" s="251"/>
      <c r="S41" s="251"/>
      <c r="T41" s="46"/>
      <c r="U41" s="251"/>
      <c r="V41" s="80"/>
      <c r="W41" s="251"/>
      <c r="X41" s="251"/>
      <c r="Y41" s="80"/>
      <c r="Z41" s="251"/>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row>
    <row r="42" spans="1:131" s="51" customFormat="1" ht="27" x14ac:dyDescent="0.25">
      <c r="A42" s="247"/>
      <c r="B42" s="249"/>
      <c r="C42" s="249"/>
      <c r="D42" s="248" t="s">
        <v>1306</v>
      </c>
      <c r="E42" s="250" t="s">
        <v>20</v>
      </c>
      <c r="F42" s="245"/>
      <c r="G42" s="248"/>
      <c r="H42" s="256"/>
      <c r="I42" s="256"/>
      <c r="J42" s="256"/>
      <c r="K42" s="333">
        <v>1168000</v>
      </c>
      <c r="L42" s="248"/>
      <c r="M42" s="248"/>
      <c r="N42" s="66">
        <f t="shared" si="0"/>
        <v>1168000</v>
      </c>
      <c r="O42" s="374"/>
      <c r="P42" s="251"/>
      <c r="Q42" s="251"/>
      <c r="R42" s="251"/>
      <c r="S42" s="251"/>
      <c r="T42" s="46"/>
      <c r="U42" s="251"/>
      <c r="V42" s="80"/>
      <c r="W42" s="251"/>
      <c r="X42" s="251"/>
      <c r="Y42" s="80"/>
      <c r="Z42" s="251"/>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row>
    <row r="43" spans="1:131" s="51" customFormat="1" ht="25.5" x14ac:dyDescent="0.25">
      <c r="A43" s="247"/>
      <c r="B43" s="249"/>
      <c r="C43" s="249"/>
      <c r="D43" s="248" t="s">
        <v>1307</v>
      </c>
      <c r="E43" s="250" t="s">
        <v>247</v>
      </c>
      <c r="F43" s="245"/>
      <c r="G43" s="248"/>
      <c r="H43" s="256"/>
      <c r="I43" s="256"/>
      <c r="J43" s="256"/>
      <c r="K43" s="333">
        <v>122000</v>
      </c>
      <c r="L43" s="248"/>
      <c r="M43" s="248"/>
      <c r="N43" s="66">
        <f t="shared" si="0"/>
        <v>122000</v>
      </c>
      <c r="O43" s="374"/>
      <c r="P43" s="251"/>
      <c r="Q43" s="251"/>
      <c r="R43" s="251"/>
      <c r="S43" s="251"/>
      <c r="T43" s="46"/>
      <c r="U43" s="251"/>
      <c r="V43" s="80"/>
      <c r="W43" s="251"/>
      <c r="X43" s="251"/>
      <c r="Y43" s="80"/>
      <c r="Z43" s="251"/>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c r="EA43" s="50"/>
    </row>
    <row r="44" spans="1:131" s="51" customFormat="1" ht="25.5" x14ac:dyDescent="0.25">
      <c r="A44" s="247"/>
      <c r="B44" s="249"/>
      <c r="C44" s="249"/>
      <c r="D44" s="248" t="s">
        <v>1308</v>
      </c>
      <c r="E44" s="250" t="s">
        <v>150</v>
      </c>
      <c r="F44" s="245"/>
      <c r="G44" s="248"/>
      <c r="H44" s="256"/>
      <c r="I44" s="256"/>
      <c r="J44" s="256"/>
      <c r="K44" s="333">
        <v>536000</v>
      </c>
      <c r="L44" s="248"/>
      <c r="M44" s="248"/>
      <c r="N44" s="66">
        <f t="shared" si="0"/>
        <v>536000</v>
      </c>
      <c r="O44" s="374"/>
      <c r="P44" s="251"/>
      <c r="Q44" s="251"/>
      <c r="R44" s="251"/>
      <c r="S44" s="251"/>
      <c r="T44" s="46"/>
      <c r="U44" s="251"/>
      <c r="V44" s="80"/>
      <c r="W44" s="251"/>
      <c r="X44" s="251"/>
      <c r="Y44" s="80"/>
      <c r="Z44" s="251"/>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row>
    <row r="45" spans="1:131" s="109" customFormat="1" ht="15" x14ac:dyDescent="0.25">
      <c r="A45" s="93"/>
      <c r="B45" s="93"/>
      <c r="C45" s="93"/>
      <c r="D45" s="93"/>
      <c r="E45" s="106"/>
      <c r="F45" s="102"/>
      <c r="G45" s="93"/>
      <c r="H45" s="94"/>
      <c r="I45" s="262"/>
      <c r="J45" s="262"/>
      <c r="K45" s="94"/>
      <c r="L45" s="93"/>
      <c r="M45" s="93"/>
      <c r="N45" s="103">
        <f>SUM(N8:N44)</f>
        <v>2725591647</v>
      </c>
      <c r="O45" s="102"/>
      <c r="P45" s="107"/>
      <c r="Q45" s="87"/>
      <c r="R45" s="96"/>
      <c r="S45" s="105">
        <f>SUM(S8:S44)</f>
        <v>665485992</v>
      </c>
      <c r="T45" s="90"/>
      <c r="U45" s="87"/>
      <c r="V45" s="96"/>
      <c r="W45" s="105">
        <f>SUM(W8:W44)</f>
        <v>595763246</v>
      </c>
      <c r="X45" s="87"/>
      <c r="Y45" s="96"/>
      <c r="Z45" s="105">
        <f>SUM(Z8:Z44)</f>
        <v>45763246</v>
      </c>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c r="DZ45" s="108"/>
      <c r="EA45" s="108"/>
    </row>
    <row r="46" spans="1:131" s="51" customFormat="1" ht="15" x14ac:dyDescent="0.25">
      <c r="A46" s="362" t="s">
        <v>235</v>
      </c>
      <c r="B46" s="368" t="s">
        <v>236</v>
      </c>
      <c r="C46" s="368" t="s">
        <v>228</v>
      </c>
      <c r="D46" s="362" t="s">
        <v>798</v>
      </c>
      <c r="E46" s="380" t="s">
        <v>237</v>
      </c>
      <c r="F46" s="401">
        <v>492746494</v>
      </c>
      <c r="G46" s="362"/>
      <c r="H46" s="362"/>
      <c r="I46" s="377">
        <v>244713130</v>
      </c>
      <c r="J46" s="383"/>
      <c r="K46" s="362"/>
      <c r="L46" s="362"/>
      <c r="M46" s="362"/>
      <c r="N46" s="364">
        <f>+F46+G46+H46+I46+J46+K46+L46-M46</f>
        <v>737459624</v>
      </c>
      <c r="O46" s="440">
        <f>492746494+244713130</f>
        <v>737459624</v>
      </c>
      <c r="P46" s="79" t="s">
        <v>694</v>
      </c>
      <c r="Q46" s="44" t="s">
        <v>709</v>
      </c>
      <c r="R46" s="79" t="s">
        <v>724</v>
      </c>
      <c r="S46" s="67">
        <v>42353480</v>
      </c>
      <c r="T46" s="46"/>
      <c r="U46" s="44">
        <v>3</v>
      </c>
      <c r="V46" s="80">
        <v>44588</v>
      </c>
      <c r="W46" s="67">
        <v>42353480</v>
      </c>
      <c r="X46" s="38">
        <v>1</v>
      </c>
      <c r="Y46" s="124" t="s">
        <v>864</v>
      </c>
      <c r="Z46" s="67">
        <v>42353480</v>
      </c>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c r="EA46" s="50"/>
    </row>
    <row r="47" spans="1:131" s="51" customFormat="1" ht="15" x14ac:dyDescent="0.25">
      <c r="A47" s="375"/>
      <c r="B47" s="389"/>
      <c r="C47" s="389"/>
      <c r="D47" s="375"/>
      <c r="E47" s="381"/>
      <c r="F47" s="402"/>
      <c r="G47" s="375"/>
      <c r="H47" s="375"/>
      <c r="I47" s="378"/>
      <c r="J47" s="384"/>
      <c r="K47" s="375"/>
      <c r="L47" s="375"/>
      <c r="M47" s="375"/>
      <c r="N47" s="376"/>
      <c r="O47" s="441"/>
      <c r="P47" s="79" t="s">
        <v>695</v>
      </c>
      <c r="Q47" s="44" t="s">
        <v>710</v>
      </c>
      <c r="R47" s="79" t="s">
        <v>725</v>
      </c>
      <c r="S47" s="67">
        <v>32919830</v>
      </c>
      <c r="T47" s="46"/>
      <c r="U47" s="44">
        <v>10</v>
      </c>
      <c r="V47" s="80">
        <v>44589</v>
      </c>
      <c r="W47" s="67">
        <v>32919830</v>
      </c>
      <c r="X47" s="38">
        <v>6</v>
      </c>
      <c r="Y47" s="124" t="s">
        <v>864</v>
      </c>
      <c r="Z47" s="67">
        <v>32919830</v>
      </c>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50"/>
      <c r="DY47" s="50"/>
      <c r="DZ47" s="50"/>
      <c r="EA47" s="50"/>
    </row>
    <row r="48" spans="1:131" s="51" customFormat="1" ht="15" x14ac:dyDescent="0.25">
      <c r="A48" s="375"/>
      <c r="B48" s="389"/>
      <c r="C48" s="389"/>
      <c r="D48" s="375"/>
      <c r="E48" s="381"/>
      <c r="F48" s="402"/>
      <c r="G48" s="375"/>
      <c r="H48" s="375"/>
      <c r="I48" s="378"/>
      <c r="J48" s="384"/>
      <c r="K48" s="375"/>
      <c r="L48" s="375"/>
      <c r="M48" s="375"/>
      <c r="N48" s="376"/>
      <c r="O48" s="441"/>
      <c r="P48" s="79" t="s">
        <v>696</v>
      </c>
      <c r="Q48" s="44" t="s">
        <v>711</v>
      </c>
      <c r="R48" s="79" t="s">
        <v>726</v>
      </c>
      <c r="S48" s="67">
        <v>39048222</v>
      </c>
      <c r="T48" s="46"/>
      <c r="U48" s="44">
        <v>19</v>
      </c>
      <c r="V48" s="80">
        <v>44589</v>
      </c>
      <c r="W48" s="67">
        <v>39048222</v>
      </c>
      <c r="X48" s="38">
        <v>1</v>
      </c>
      <c r="Y48" s="124" t="s">
        <v>864</v>
      </c>
      <c r="Z48" s="67">
        <v>39048222</v>
      </c>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c r="DT48" s="50"/>
      <c r="DU48" s="50"/>
      <c r="DV48" s="50"/>
      <c r="DW48" s="50"/>
      <c r="DX48" s="50"/>
      <c r="DY48" s="50"/>
      <c r="DZ48" s="50"/>
      <c r="EA48" s="50"/>
    </row>
    <row r="49" spans="1:131" s="51" customFormat="1" ht="15" x14ac:dyDescent="0.25">
      <c r="A49" s="375"/>
      <c r="B49" s="389"/>
      <c r="C49" s="389"/>
      <c r="D49" s="375"/>
      <c r="E49" s="381"/>
      <c r="F49" s="402"/>
      <c r="G49" s="375"/>
      <c r="H49" s="375"/>
      <c r="I49" s="378"/>
      <c r="J49" s="384"/>
      <c r="K49" s="375"/>
      <c r="L49" s="375"/>
      <c r="M49" s="375"/>
      <c r="N49" s="376"/>
      <c r="O49" s="441"/>
      <c r="P49" s="79" t="s">
        <v>697</v>
      </c>
      <c r="Q49" s="44" t="s">
        <v>712</v>
      </c>
      <c r="R49" s="79" t="s">
        <v>727</v>
      </c>
      <c r="S49" s="67">
        <v>37080000</v>
      </c>
      <c r="T49" s="46"/>
      <c r="U49" s="44">
        <v>12</v>
      </c>
      <c r="V49" s="80">
        <v>44589</v>
      </c>
      <c r="W49" s="67">
        <v>37080000</v>
      </c>
      <c r="X49" s="38">
        <v>4</v>
      </c>
      <c r="Y49" s="124" t="s">
        <v>864</v>
      </c>
      <c r="Z49" s="67">
        <v>37080000</v>
      </c>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row>
    <row r="50" spans="1:131" s="51" customFormat="1" ht="15" x14ac:dyDescent="0.25">
      <c r="A50" s="375"/>
      <c r="B50" s="389"/>
      <c r="C50" s="389"/>
      <c r="D50" s="375"/>
      <c r="E50" s="381"/>
      <c r="F50" s="402"/>
      <c r="G50" s="375"/>
      <c r="H50" s="375"/>
      <c r="I50" s="378"/>
      <c r="J50" s="384"/>
      <c r="K50" s="375"/>
      <c r="L50" s="375"/>
      <c r="M50" s="375"/>
      <c r="N50" s="376"/>
      <c r="O50" s="441"/>
      <c r="P50" s="79" t="s">
        <v>698</v>
      </c>
      <c r="Q50" s="44" t="s">
        <v>713</v>
      </c>
      <c r="R50" s="79" t="s">
        <v>728</v>
      </c>
      <c r="S50" s="67">
        <v>39932815</v>
      </c>
      <c r="T50" s="46"/>
      <c r="U50" s="44">
        <v>20</v>
      </c>
      <c r="V50" s="80">
        <v>44589</v>
      </c>
      <c r="W50" s="67">
        <v>39932815</v>
      </c>
      <c r="X50" s="38">
        <v>2</v>
      </c>
      <c r="Y50" s="124" t="s">
        <v>864</v>
      </c>
      <c r="Z50" s="67">
        <v>39932815</v>
      </c>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0"/>
      <c r="DX50" s="50"/>
      <c r="DY50" s="50"/>
      <c r="DZ50" s="50"/>
      <c r="EA50" s="50"/>
    </row>
    <row r="51" spans="1:131" s="51" customFormat="1" ht="15" x14ac:dyDescent="0.25">
      <c r="A51" s="375"/>
      <c r="B51" s="389"/>
      <c r="C51" s="389"/>
      <c r="D51" s="375"/>
      <c r="E51" s="381"/>
      <c r="F51" s="402"/>
      <c r="G51" s="375"/>
      <c r="H51" s="375"/>
      <c r="I51" s="378"/>
      <c r="J51" s="384"/>
      <c r="K51" s="375"/>
      <c r="L51" s="375"/>
      <c r="M51" s="375"/>
      <c r="N51" s="376"/>
      <c r="O51" s="441"/>
      <c r="P51" s="79" t="s">
        <v>699</v>
      </c>
      <c r="Q51" s="44" t="s">
        <v>714</v>
      </c>
      <c r="R51" s="79" t="s">
        <v>729</v>
      </c>
      <c r="S51" s="67">
        <v>16808393</v>
      </c>
      <c r="T51" s="46"/>
      <c r="U51" s="44">
        <v>15</v>
      </c>
      <c r="V51" s="80">
        <v>44589</v>
      </c>
      <c r="W51" s="67">
        <v>16808393</v>
      </c>
      <c r="X51" s="38">
        <v>10</v>
      </c>
      <c r="Y51" s="124" t="s">
        <v>864</v>
      </c>
      <c r="Z51" s="67">
        <v>16808393</v>
      </c>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0"/>
      <c r="DX51" s="50"/>
      <c r="DY51" s="50"/>
      <c r="DZ51" s="50"/>
      <c r="EA51" s="50"/>
    </row>
    <row r="52" spans="1:131" s="51" customFormat="1" ht="15" x14ac:dyDescent="0.25">
      <c r="A52" s="375"/>
      <c r="B52" s="389"/>
      <c r="C52" s="389"/>
      <c r="D52" s="375"/>
      <c r="E52" s="381"/>
      <c r="F52" s="402"/>
      <c r="G52" s="375"/>
      <c r="H52" s="375"/>
      <c r="I52" s="378"/>
      <c r="J52" s="384"/>
      <c r="K52" s="375"/>
      <c r="L52" s="375"/>
      <c r="M52" s="375"/>
      <c r="N52" s="376"/>
      <c r="O52" s="441"/>
      <c r="P52" s="79" t="s">
        <v>700</v>
      </c>
      <c r="Q52" s="44" t="s">
        <v>715</v>
      </c>
      <c r="R52" s="79" t="s">
        <v>730</v>
      </c>
      <c r="S52" s="67">
        <v>18932933</v>
      </c>
      <c r="T52" s="46"/>
      <c r="U52" s="44">
        <v>13</v>
      </c>
      <c r="V52" s="80">
        <v>44589</v>
      </c>
      <c r="W52" s="67">
        <v>18932933</v>
      </c>
      <c r="X52" s="38">
        <v>9</v>
      </c>
      <c r="Y52" s="124" t="s">
        <v>864</v>
      </c>
      <c r="Z52" s="67">
        <v>18932933</v>
      </c>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c r="DY52" s="50"/>
      <c r="DZ52" s="50"/>
      <c r="EA52" s="50"/>
    </row>
    <row r="53" spans="1:131" s="51" customFormat="1" ht="15" x14ac:dyDescent="0.25">
      <c r="A53" s="375"/>
      <c r="B53" s="389"/>
      <c r="C53" s="389"/>
      <c r="D53" s="375"/>
      <c r="E53" s="381"/>
      <c r="F53" s="402"/>
      <c r="G53" s="375"/>
      <c r="H53" s="375"/>
      <c r="I53" s="378"/>
      <c r="J53" s="384"/>
      <c r="K53" s="375"/>
      <c r="L53" s="375"/>
      <c r="M53" s="375"/>
      <c r="N53" s="376"/>
      <c r="O53" s="441"/>
      <c r="P53" s="79" t="s">
        <v>701</v>
      </c>
      <c r="Q53" s="44" t="s">
        <v>716</v>
      </c>
      <c r="R53" s="79" t="s">
        <v>731</v>
      </c>
      <c r="S53" s="67">
        <v>11873333</v>
      </c>
      <c r="T53" s="46"/>
      <c r="U53" s="44">
        <v>17</v>
      </c>
      <c r="V53" s="80">
        <v>44589</v>
      </c>
      <c r="W53" s="67">
        <v>11873333</v>
      </c>
      <c r="X53" s="38">
        <v>11</v>
      </c>
      <c r="Y53" s="124" t="s">
        <v>864</v>
      </c>
      <c r="Z53" s="67">
        <v>11873333</v>
      </c>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c r="EA53" s="50"/>
    </row>
    <row r="54" spans="1:131" s="51" customFormat="1" ht="15" x14ac:dyDescent="0.25">
      <c r="A54" s="375"/>
      <c r="B54" s="389"/>
      <c r="C54" s="389"/>
      <c r="D54" s="375"/>
      <c r="E54" s="381"/>
      <c r="F54" s="402"/>
      <c r="G54" s="375"/>
      <c r="H54" s="375"/>
      <c r="I54" s="378"/>
      <c r="J54" s="384"/>
      <c r="K54" s="375"/>
      <c r="L54" s="375"/>
      <c r="M54" s="375"/>
      <c r="N54" s="376"/>
      <c r="O54" s="441"/>
      <c r="P54" s="79" t="s">
        <v>702</v>
      </c>
      <c r="Q54" s="44" t="s">
        <v>717</v>
      </c>
      <c r="R54" s="79" t="s">
        <v>732</v>
      </c>
      <c r="S54" s="67">
        <v>27386666</v>
      </c>
      <c r="T54" s="46"/>
      <c r="U54" s="44">
        <v>9</v>
      </c>
      <c r="V54" s="80">
        <v>44589</v>
      </c>
      <c r="W54" s="67">
        <v>27386666</v>
      </c>
      <c r="X54" s="38">
        <v>7</v>
      </c>
      <c r="Y54" s="124" t="s">
        <v>864</v>
      </c>
      <c r="Z54" s="67">
        <v>27386666</v>
      </c>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c r="DT54" s="50"/>
      <c r="DU54" s="50"/>
      <c r="DV54" s="50"/>
      <c r="DW54" s="50"/>
      <c r="DX54" s="50"/>
      <c r="DY54" s="50"/>
      <c r="DZ54" s="50"/>
      <c r="EA54" s="50"/>
    </row>
    <row r="55" spans="1:131" s="51" customFormat="1" ht="15" x14ac:dyDescent="0.25">
      <c r="A55" s="375"/>
      <c r="B55" s="389"/>
      <c r="C55" s="389"/>
      <c r="D55" s="375"/>
      <c r="E55" s="381"/>
      <c r="F55" s="402"/>
      <c r="G55" s="375"/>
      <c r="H55" s="375"/>
      <c r="I55" s="378"/>
      <c r="J55" s="384"/>
      <c r="K55" s="375"/>
      <c r="L55" s="375"/>
      <c r="M55" s="375"/>
      <c r="N55" s="376"/>
      <c r="O55" s="441"/>
      <c r="P55" s="79" t="s">
        <v>703</v>
      </c>
      <c r="Q55" s="44" t="s">
        <v>718</v>
      </c>
      <c r="R55" s="79" t="s">
        <v>733</v>
      </c>
      <c r="S55" s="67">
        <v>52666666</v>
      </c>
      <c r="T55" s="46"/>
      <c r="U55" s="44">
        <v>5</v>
      </c>
      <c r="V55" s="80">
        <v>44588</v>
      </c>
      <c r="W55" s="67">
        <v>52666666</v>
      </c>
      <c r="X55" s="38">
        <v>2</v>
      </c>
      <c r="Y55" s="124" t="s">
        <v>864</v>
      </c>
      <c r="Z55" s="67">
        <v>52666666</v>
      </c>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c r="DY55" s="50"/>
      <c r="DZ55" s="50"/>
      <c r="EA55" s="50"/>
    </row>
    <row r="56" spans="1:131" s="51" customFormat="1" ht="15" x14ac:dyDescent="0.25">
      <c r="A56" s="375"/>
      <c r="B56" s="389"/>
      <c r="C56" s="389"/>
      <c r="D56" s="375"/>
      <c r="E56" s="381"/>
      <c r="F56" s="402"/>
      <c r="G56" s="375"/>
      <c r="H56" s="375"/>
      <c r="I56" s="378"/>
      <c r="J56" s="384"/>
      <c r="K56" s="375"/>
      <c r="L56" s="375"/>
      <c r="M56" s="375"/>
      <c r="N56" s="376"/>
      <c r="O56" s="441"/>
      <c r="P56" s="79" t="s">
        <v>704</v>
      </c>
      <c r="Q56" s="44" t="s">
        <v>719</v>
      </c>
      <c r="R56" s="79" t="s">
        <v>734</v>
      </c>
      <c r="S56" s="67">
        <v>32495058</v>
      </c>
      <c r="T56" s="46"/>
      <c r="U56" s="44">
        <v>6</v>
      </c>
      <c r="V56" s="80">
        <v>44588</v>
      </c>
      <c r="W56" s="67">
        <v>32495058</v>
      </c>
      <c r="X56" s="38">
        <v>3</v>
      </c>
      <c r="Y56" s="124" t="s">
        <v>864</v>
      </c>
      <c r="Z56" s="67">
        <v>32495058</v>
      </c>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row>
    <row r="57" spans="1:131" s="51" customFormat="1" ht="15" x14ac:dyDescent="0.25">
      <c r="A57" s="375"/>
      <c r="B57" s="389"/>
      <c r="C57" s="389"/>
      <c r="D57" s="375"/>
      <c r="E57" s="381"/>
      <c r="F57" s="402"/>
      <c r="G57" s="375"/>
      <c r="H57" s="375"/>
      <c r="I57" s="378"/>
      <c r="J57" s="384"/>
      <c r="K57" s="375"/>
      <c r="L57" s="375"/>
      <c r="M57" s="375"/>
      <c r="N57" s="376"/>
      <c r="O57" s="441"/>
      <c r="P57" s="79" t="s">
        <v>705</v>
      </c>
      <c r="Q57" s="44" t="s">
        <v>720</v>
      </c>
      <c r="R57" s="79" t="s">
        <v>735</v>
      </c>
      <c r="S57" s="67">
        <v>32919830</v>
      </c>
      <c r="T57" s="46"/>
      <c r="U57" s="44">
        <v>16</v>
      </c>
      <c r="V57" s="80">
        <v>44589</v>
      </c>
      <c r="W57" s="67">
        <v>32919830</v>
      </c>
      <c r="X57" s="38">
        <v>8</v>
      </c>
      <c r="Y57" s="124" t="s">
        <v>864</v>
      </c>
      <c r="Z57" s="67">
        <v>32919830</v>
      </c>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0"/>
      <c r="DV57" s="50"/>
      <c r="DW57" s="50"/>
      <c r="DX57" s="50"/>
      <c r="DY57" s="50"/>
      <c r="DZ57" s="50"/>
      <c r="EA57" s="50"/>
    </row>
    <row r="58" spans="1:131" s="51" customFormat="1" ht="15" x14ac:dyDescent="0.25">
      <c r="A58" s="375"/>
      <c r="B58" s="389"/>
      <c r="C58" s="389"/>
      <c r="D58" s="375"/>
      <c r="E58" s="381"/>
      <c r="F58" s="402"/>
      <c r="G58" s="375"/>
      <c r="H58" s="375"/>
      <c r="I58" s="378"/>
      <c r="J58" s="384"/>
      <c r="K58" s="375"/>
      <c r="L58" s="375"/>
      <c r="M58" s="375"/>
      <c r="N58" s="376"/>
      <c r="O58" s="441"/>
      <c r="P58" s="79" t="s">
        <v>706</v>
      </c>
      <c r="Q58" s="44" t="s">
        <v>721</v>
      </c>
      <c r="R58" s="79" t="s">
        <v>736</v>
      </c>
      <c r="S58" s="67">
        <v>31600000</v>
      </c>
      <c r="T58" s="46"/>
      <c r="U58" s="44">
        <v>1</v>
      </c>
      <c r="V58" s="80">
        <v>44588</v>
      </c>
      <c r="W58" s="67">
        <v>5103400</v>
      </c>
      <c r="X58" s="38">
        <v>4</v>
      </c>
      <c r="Y58" s="124" t="s">
        <v>864</v>
      </c>
      <c r="Z58" s="67">
        <v>5103400</v>
      </c>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c r="DY58" s="50"/>
      <c r="DZ58" s="50"/>
      <c r="EA58" s="50"/>
    </row>
    <row r="59" spans="1:131" s="51" customFormat="1" ht="15" x14ac:dyDescent="0.25">
      <c r="A59" s="375"/>
      <c r="B59" s="389"/>
      <c r="C59" s="389"/>
      <c r="D59" s="375"/>
      <c r="E59" s="381"/>
      <c r="F59" s="402"/>
      <c r="G59" s="375"/>
      <c r="H59" s="375"/>
      <c r="I59" s="378"/>
      <c r="J59" s="384"/>
      <c r="K59" s="375"/>
      <c r="L59" s="375"/>
      <c r="M59" s="375"/>
      <c r="N59" s="376"/>
      <c r="O59" s="441"/>
      <c r="P59" s="79" t="s">
        <v>707</v>
      </c>
      <c r="Q59" s="44" t="s">
        <v>722</v>
      </c>
      <c r="R59" s="79" t="s">
        <v>737</v>
      </c>
      <c r="S59" s="67">
        <v>18723333</v>
      </c>
      <c r="T59" s="46"/>
      <c r="U59" s="44">
        <v>11</v>
      </c>
      <c r="V59" s="80">
        <v>44589</v>
      </c>
      <c r="W59" s="67">
        <v>18723333</v>
      </c>
      <c r="X59" s="38">
        <v>5</v>
      </c>
      <c r="Y59" s="124" t="s">
        <v>864</v>
      </c>
      <c r="Z59" s="67">
        <v>18723333</v>
      </c>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c r="DT59" s="50"/>
      <c r="DU59" s="50"/>
      <c r="DV59" s="50"/>
      <c r="DW59" s="50"/>
      <c r="DX59" s="50"/>
      <c r="DY59" s="50"/>
      <c r="DZ59" s="50"/>
      <c r="EA59" s="50"/>
    </row>
    <row r="60" spans="1:131" s="51" customFormat="1" ht="15" x14ac:dyDescent="0.25">
      <c r="A60" s="363"/>
      <c r="B60" s="369"/>
      <c r="C60" s="369"/>
      <c r="D60" s="363"/>
      <c r="E60" s="382"/>
      <c r="F60" s="403"/>
      <c r="G60" s="363"/>
      <c r="H60" s="363"/>
      <c r="I60" s="379"/>
      <c r="J60" s="385"/>
      <c r="K60" s="363"/>
      <c r="L60" s="363"/>
      <c r="M60" s="363"/>
      <c r="N60" s="365"/>
      <c r="O60" s="442"/>
      <c r="P60" s="79" t="s">
        <v>708</v>
      </c>
      <c r="Q60" s="44" t="s">
        <v>723</v>
      </c>
      <c r="R60" s="79" t="s">
        <v>738</v>
      </c>
      <c r="S60" s="67">
        <v>18632000</v>
      </c>
      <c r="T60" s="46"/>
      <c r="U60" s="44">
        <v>18</v>
      </c>
      <c r="V60" s="80">
        <v>44589</v>
      </c>
      <c r="W60" s="67">
        <v>18632000</v>
      </c>
      <c r="X60" s="38">
        <v>3</v>
      </c>
      <c r="Y60" s="124" t="s">
        <v>864</v>
      </c>
      <c r="Z60" s="67">
        <v>18632000</v>
      </c>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c r="DT60" s="50"/>
      <c r="DU60" s="50"/>
      <c r="DV60" s="50"/>
      <c r="DW60" s="50"/>
      <c r="DX60" s="50"/>
      <c r="DY60" s="50"/>
      <c r="DZ60" s="50"/>
      <c r="EA60" s="50"/>
    </row>
    <row r="61" spans="1:131" s="109" customFormat="1" ht="15" x14ac:dyDescent="0.25">
      <c r="A61" s="93"/>
      <c r="B61" s="93"/>
      <c r="C61" s="93"/>
      <c r="D61" s="93"/>
      <c r="E61" s="106"/>
      <c r="F61" s="102"/>
      <c r="G61" s="93"/>
      <c r="H61" s="94"/>
      <c r="I61" s="262"/>
      <c r="J61" s="262"/>
      <c r="K61" s="94"/>
      <c r="L61" s="93"/>
      <c r="M61" s="93"/>
      <c r="N61" s="103">
        <f>+N46</f>
        <v>737459624</v>
      </c>
      <c r="O61" s="102"/>
      <c r="P61" s="107"/>
      <c r="Q61" s="87"/>
      <c r="R61" s="96"/>
      <c r="S61" s="105">
        <f>SUM(S46:S60)</f>
        <v>453372559</v>
      </c>
      <c r="T61" s="90"/>
      <c r="U61" s="87"/>
      <c r="V61" s="96"/>
      <c r="W61" s="105">
        <f>SUM(W46:W60)</f>
        <v>426875959</v>
      </c>
      <c r="X61" s="87"/>
      <c r="Y61" s="96"/>
      <c r="Z61" s="105">
        <f>SUM(Z46:Z60)</f>
        <v>426875959</v>
      </c>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row>
    <row r="62" spans="1:131" s="51" customFormat="1" ht="27" x14ac:dyDescent="0.25">
      <c r="A62" s="362" t="s">
        <v>238</v>
      </c>
      <c r="B62" s="368" t="s">
        <v>239</v>
      </c>
      <c r="C62" s="368" t="s">
        <v>228</v>
      </c>
      <c r="D62" s="44" t="s">
        <v>797</v>
      </c>
      <c r="E62" s="8" t="s">
        <v>240</v>
      </c>
      <c r="F62" s="335">
        <v>50963038</v>
      </c>
      <c r="G62" s="44"/>
      <c r="H62" s="45"/>
      <c r="I62" s="336">
        <v>963038</v>
      </c>
      <c r="J62" s="255"/>
      <c r="K62" s="45"/>
      <c r="L62" s="44"/>
      <c r="M62" s="44"/>
      <c r="N62" s="66">
        <f t="shared" ref="N62:N64" si="1">+F62+H62+I62+J62+K62+G62+L62-M62</f>
        <v>51926076</v>
      </c>
      <c r="O62" s="366">
        <f>200000000+988025197</f>
        <v>1188025197</v>
      </c>
      <c r="P62" s="79" t="s">
        <v>739</v>
      </c>
      <c r="Q62" s="44">
        <v>215</v>
      </c>
      <c r="R62" s="79" t="s">
        <v>740</v>
      </c>
      <c r="S62" s="67">
        <v>900000</v>
      </c>
      <c r="T62" s="46"/>
      <c r="U62" s="44">
        <v>22</v>
      </c>
      <c r="V62" s="80">
        <v>44614</v>
      </c>
      <c r="W62" s="67">
        <v>900000</v>
      </c>
      <c r="X62" s="38">
        <v>16</v>
      </c>
      <c r="Y62" s="124" t="s">
        <v>1066</v>
      </c>
      <c r="Z62" s="67">
        <v>900000</v>
      </c>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c r="DY62" s="50"/>
      <c r="DZ62" s="50"/>
      <c r="EA62" s="50"/>
    </row>
    <row r="63" spans="1:131" s="51" customFormat="1" ht="25.5" x14ac:dyDescent="0.25">
      <c r="A63" s="375"/>
      <c r="B63" s="389"/>
      <c r="C63" s="389"/>
      <c r="D63" s="44" t="s">
        <v>801</v>
      </c>
      <c r="E63" s="8" t="s">
        <v>241</v>
      </c>
      <c r="F63" s="335">
        <v>6968275</v>
      </c>
      <c r="G63" s="44"/>
      <c r="H63" s="45"/>
      <c r="I63" s="255"/>
      <c r="J63" s="255"/>
      <c r="K63" s="45"/>
      <c r="L63" s="44"/>
      <c r="M63" s="44"/>
      <c r="N63" s="66">
        <f t="shared" si="1"/>
        <v>6968275</v>
      </c>
      <c r="O63" s="374"/>
      <c r="P63" s="44"/>
      <c r="Q63" s="44"/>
      <c r="R63" s="44"/>
      <c r="S63" s="44"/>
      <c r="T63" s="46"/>
      <c r="U63" s="44"/>
      <c r="V63" s="80"/>
      <c r="W63" s="44"/>
      <c r="X63" s="44"/>
      <c r="Y63" s="80"/>
      <c r="Z63" s="44"/>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row>
    <row r="64" spans="1:131" s="51" customFormat="1" ht="27" x14ac:dyDescent="0.25">
      <c r="A64" s="375"/>
      <c r="B64" s="389"/>
      <c r="C64" s="389"/>
      <c r="D64" s="44" t="s">
        <v>802</v>
      </c>
      <c r="E64" s="8" t="s">
        <v>117</v>
      </c>
      <c r="F64" s="335">
        <v>31390848</v>
      </c>
      <c r="G64" s="44"/>
      <c r="H64" s="45"/>
      <c r="I64" s="336">
        <v>54817274</v>
      </c>
      <c r="J64" s="255"/>
      <c r="K64" s="45"/>
      <c r="L64" s="44"/>
      <c r="M64" s="44"/>
      <c r="N64" s="66">
        <f t="shared" si="1"/>
        <v>86208122</v>
      </c>
      <c r="O64" s="374"/>
      <c r="P64" s="44"/>
      <c r="Q64" s="44"/>
      <c r="R64" s="44"/>
      <c r="S64" s="44"/>
      <c r="T64" s="46"/>
      <c r="U64" s="44"/>
      <c r="V64" s="80"/>
      <c r="W64" s="44"/>
      <c r="X64" s="44"/>
      <c r="Y64" s="80"/>
      <c r="Z64" s="44"/>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row>
    <row r="65" spans="1:131" s="51" customFormat="1" ht="15" x14ac:dyDescent="0.25">
      <c r="A65" s="375"/>
      <c r="B65" s="389"/>
      <c r="C65" s="389"/>
      <c r="D65" s="362" t="s">
        <v>799</v>
      </c>
      <c r="E65" s="380" t="s">
        <v>230</v>
      </c>
      <c r="F65" s="401">
        <v>20986950</v>
      </c>
      <c r="G65" s="362"/>
      <c r="H65" s="362"/>
      <c r="I65" s="377">
        <v>11245158</v>
      </c>
      <c r="J65" s="383"/>
      <c r="K65" s="362"/>
      <c r="L65" s="362"/>
      <c r="M65" s="362"/>
      <c r="N65" s="407">
        <f>+F65+G65+H65+I65+J65+K65+L65-M65</f>
        <v>32232108</v>
      </c>
      <c r="O65" s="374"/>
      <c r="P65" s="79" t="s">
        <v>741</v>
      </c>
      <c r="Q65" s="44" t="s">
        <v>745</v>
      </c>
      <c r="R65" s="79" t="s">
        <v>750</v>
      </c>
      <c r="S65" s="67">
        <v>22833333</v>
      </c>
      <c r="T65" s="46"/>
      <c r="U65" s="44">
        <v>7</v>
      </c>
      <c r="V65" s="80">
        <v>44589</v>
      </c>
      <c r="W65" s="67">
        <v>22833333</v>
      </c>
      <c r="X65" s="38">
        <v>5</v>
      </c>
      <c r="Y65" s="124" t="s">
        <v>864</v>
      </c>
      <c r="Z65" s="67">
        <v>22833333</v>
      </c>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row>
    <row r="66" spans="1:131" s="51" customFormat="1" ht="15" x14ac:dyDescent="0.25">
      <c r="A66" s="375"/>
      <c r="B66" s="389"/>
      <c r="C66" s="389"/>
      <c r="D66" s="439"/>
      <c r="E66" s="381"/>
      <c r="F66" s="402"/>
      <c r="G66" s="375"/>
      <c r="H66" s="375"/>
      <c r="I66" s="378"/>
      <c r="J66" s="384"/>
      <c r="K66" s="375"/>
      <c r="L66" s="375"/>
      <c r="M66" s="375"/>
      <c r="N66" s="405"/>
      <c r="O66" s="374"/>
      <c r="P66" s="79" t="s">
        <v>742</v>
      </c>
      <c r="Q66" s="44" t="s">
        <v>746</v>
      </c>
      <c r="R66" s="79" t="s">
        <v>751</v>
      </c>
      <c r="S66" s="67">
        <v>51500000</v>
      </c>
      <c r="T66" s="46"/>
      <c r="U66" s="44">
        <v>2</v>
      </c>
      <c r="V66" s="80">
        <v>44588</v>
      </c>
      <c r="W66" s="67">
        <v>51500000</v>
      </c>
      <c r="X66" s="38">
        <v>12</v>
      </c>
      <c r="Y66" s="124" t="s">
        <v>864</v>
      </c>
      <c r="Z66" s="67">
        <v>51500000</v>
      </c>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row>
    <row r="67" spans="1:131" s="51" customFormat="1" ht="15" x14ac:dyDescent="0.25">
      <c r="A67" s="375"/>
      <c r="B67" s="389"/>
      <c r="C67" s="389"/>
      <c r="D67" s="439"/>
      <c r="E67" s="381"/>
      <c r="F67" s="402"/>
      <c r="G67" s="375"/>
      <c r="H67" s="375"/>
      <c r="I67" s="378"/>
      <c r="J67" s="384"/>
      <c r="K67" s="375"/>
      <c r="L67" s="375"/>
      <c r="M67" s="375"/>
      <c r="N67" s="405"/>
      <c r="O67" s="374"/>
      <c r="P67" s="79" t="s">
        <v>743</v>
      </c>
      <c r="Q67" s="44" t="s">
        <v>747</v>
      </c>
      <c r="R67" s="79" t="s">
        <v>752</v>
      </c>
      <c r="S67" s="67">
        <v>23833333</v>
      </c>
      <c r="T67" s="46"/>
      <c r="U67" s="44">
        <v>4</v>
      </c>
      <c r="V67" s="80">
        <v>44588</v>
      </c>
      <c r="W67" s="67">
        <v>23833333</v>
      </c>
      <c r="X67" s="38">
        <v>6</v>
      </c>
      <c r="Y67" s="124" t="s">
        <v>864</v>
      </c>
      <c r="Z67" s="67">
        <v>23833333</v>
      </c>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c r="DZ67" s="50"/>
      <c r="EA67" s="50"/>
    </row>
    <row r="68" spans="1:131" s="51" customFormat="1" ht="15" x14ac:dyDescent="0.25">
      <c r="A68" s="375"/>
      <c r="B68" s="389"/>
      <c r="C68" s="389"/>
      <c r="D68" s="439"/>
      <c r="E68" s="381"/>
      <c r="F68" s="402"/>
      <c r="G68" s="375"/>
      <c r="H68" s="375"/>
      <c r="I68" s="378"/>
      <c r="J68" s="384"/>
      <c r="K68" s="375"/>
      <c r="L68" s="375"/>
      <c r="M68" s="375"/>
      <c r="N68" s="405"/>
      <c r="O68" s="374"/>
      <c r="P68" s="79" t="s">
        <v>744</v>
      </c>
      <c r="Q68" s="44" t="s">
        <v>748</v>
      </c>
      <c r="R68" s="79" t="s">
        <v>753</v>
      </c>
      <c r="S68" s="67">
        <v>20550000</v>
      </c>
      <c r="T68" s="46"/>
      <c r="U68" s="44">
        <v>14</v>
      </c>
      <c r="V68" s="80">
        <v>44589</v>
      </c>
      <c r="W68" s="67">
        <v>20550000</v>
      </c>
      <c r="X68" s="38">
        <v>8</v>
      </c>
      <c r="Y68" s="124" t="s">
        <v>864</v>
      </c>
      <c r="Z68" s="67">
        <v>20550000</v>
      </c>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c r="DZ68" s="50"/>
      <c r="EA68" s="50"/>
    </row>
    <row r="69" spans="1:131" s="51" customFormat="1" ht="15" x14ac:dyDescent="0.25">
      <c r="A69" s="375"/>
      <c r="B69" s="389"/>
      <c r="C69" s="389"/>
      <c r="D69" s="439"/>
      <c r="E69" s="381"/>
      <c r="F69" s="402"/>
      <c r="G69" s="375"/>
      <c r="H69" s="375"/>
      <c r="I69" s="378"/>
      <c r="J69" s="384"/>
      <c r="K69" s="375"/>
      <c r="L69" s="375"/>
      <c r="M69" s="375"/>
      <c r="N69" s="405"/>
      <c r="O69" s="374"/>
      <c r="P69" s="79" t="s">
        <v>743</v>
      </c>
      <c r="Q69" s="268" t="s">
        <v>749</v>
      </c>
      <c r="R69" s="79" t="s">
        <v>754</v>
      </c>
      <c r="S69" s="67">
        <v>23833333</v>
      </c>
      <c r="T69" s="46"/>
      <c r="U69" s="268">
        <v>8</v>
      </c>
      <c r="V69" s="80">
        <v>44589</v>
      </c>
      <c r="W69" s="67">
        <v>23833333</v>
      </c>
      <c r="X69" s="277">
        <v>7</v>
      </c>
      <c r="Y69" s="124" t="s">
        <v>864</v>
      </c>
      <c r="Z69" s="67">
        <v>23833333</v>
      </c>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row>
    <row r="70" spans="1:131" s="51" customFormat="1" ht="15" x14ac:dyDescent="0.25">
      <c r="A70" s="375"/>
      <c r="B70" s="389"/>
      <c r="C70" s="389"/>
      <c r="D70" s="429"/>
      <c r="E70" s="382"/>
      <c r="F70" s="403"/>
      <c r="G70" s="363"/>
      <c r="H70" s="363"/>
      <c r="I70" s="379"/>
      <c r="J70" s="385"/>
      <c r="K70" s="363"/>
      <c r="L70" s="363"/>
      <c r="M70" s="363"/>
      <c r="N70" s="406"/>
      <c r="O70" s="374"/>
      <c r="P70" s="79" t="s">
        <v>1526</v>
      </c>
      <c r="Q70" s="44" t="s">
        <v>1538</v>
      </c>
      <c r="R70" s="79" t="s">
        <v>1539</v>
      </c>
      <c r="S70" s="67">
        <v>277254</v>
      </c>
      <c r="T70" s="46"/>
      <c r="U70" s="44"/>
      <c r="V70" s="80"/>
      <c r="W70" s="67"/>
      <c r="X70" s="38"/>
      <c r="Y70" s="124"/>
      <c r="Z70" s="67"/>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c r="DZ70" s="50"/>
      <c r="EA70" s="50"/>
    </row>
    <row r="71" spans="1:131" s="51" customFormat="1" ht="15" x14ac:dyDescent="0.25">
      <c r="A71" s="375"/>
      <c r="B71" s="389"/>
      <c r="C71" s="389"/>
      <c r="D71" s="362" t="s">
        <v>804</v>
      </c>
      <c r="E71" s="368" t="s">
        <v>106</v>
      </c>
      <c r="F71" s="377">
        <v>12369429</v>
      </c>
      <c r="G71" s="362"/>
      <c r="H71" s="362"/>
      <c r="I71" s="377">
        <v>17328857</v>
      </c>
      <c r="J71" s="383"/>
      <c r="K71" s="362"/>
      <c r="L71" s="362"/>
      <c r="M71" s="362"/>
      <c r="N71" s="364">
        <f>+F71+H72+I71+J72+K72+G72+L72-M72</f>
        <v>29698286</v>
      </c>
      <c r="O71" s="374"/>
      <c r="P71" s="79" t="s">
        <v>999</v>
      </c>
      <c r="Q71" s="268" t="s">
        <v>1000</v>
      </c>
      <c r="R71" s="79" t="s">
        <v>1001</v>
      </c>
      <c r="S71" s="67">
        <v>720000</v>
      </c>
      <c r="T71" s="46"/>
      <c r="U71" s="268">
        <v>24</v>
      </c>
      <c r="V71" s="80" t="s">
        <v>1047</v>
      </c>
      <c r="W71" s="67">
        <v>720000</v>
      </c>
      <c r="X71" s="277">
        <v>17</v>
      </c>
      <c r="Y71" s="124">
        <v>44680</v>
      </c>
      <c r="Z71" s="67">
        <v>720000</v>
      </c>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c r="DE71" s="50"/>
      <c r="DF71" s="50"/>
      <c r="DG71" s="50"/>
      <c r="DH71" s="50"/>
      <c r="DI71" s="50"/>
      <c r="DJ71" s="50"/>
      <c r="DK71" s="50"/>
      <c r="DL71" s="50"/>
      <c r="DM71" s="50"/>
      <c r="DN71" s="50"/>
      <c r="DO71" s="50"/>
      <c r="DP71" s="50"/>
      <c r="DQ71" s="50"/>
      <c r="DR71" s="50"/>
      <c r="DS71" s="50"/>
      <c r="DT71" s="50"/>
      <c r="DU71" s="50"/>
      <c r="DV71" s="50"/>
      <c r="DW71" s="50"/>
      <c r="DX71" s="50"/>
      <c r="DY71" s="50"/>
      <c r="DZ71" s="50"/>
      <c r="EA71" s="50"/>
    </row>
    <row r="72" spans="1:131" s="51" customFormat="1" ht="15" x14ac:dyDescent="0.25">
      <c r="A72" s="375"/>
      <c r="B72" s="389"/>
      <c r="C72" s="389"/>
      <c r="D72" s="363"/>
      <c r="E72" s="369"/>
      <c r="F72" s="379"/>
      <c r="G72" s="363"/>
      <c r="H72" s="363"/>
      <c r="I72" s="379"/>
      <c r="J72" s="385"/>
      <c r="K72" s="363"/>
      <c r="L72" s="363"/>
      <c r="M72" s="363"/>
      <c r="N72" s="365"/>
      <c r="O72" s="374"/>
      <c r="P72" s="79" t="s">
        <v>1529</v>
      </c>
      <c r="Q72" s="44" t="s">
        <v>1530</v>
      </c>
      <c r="R72" s="79" t="s">
        <v>1531</v>
      </c>
      <c r="S72" s="67">
        <v>40000</v>
      </c>
      <c r="T72" s="46"/>
      <c r="U72" s="44">
        <v>26</v>
      </c>
      <c r="V72" s="80">
        <v>44691</v>
      </c>
      <c r="W72" s="313">
        <v>40000</v>
      </c>
      <c r="X72" s="38"/>
      <c r="Y72" s="124"/>
      <c r="Z72" s="67"/>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row>
    <row r="73" spans="1:131" s="51" customFormat="1" ht="25.5" x14ac:dyDescent="0.25">
      <c r="A73" s="375"/>
      <c r="B73" s="389"/>
      <c r="C73" s="389"/>
      <c r="D73" s="44" t="s">
        <v>805</v>
      </c>
      <c r="E73" s="8" t="s">
        <v>113</v>
      </c>
      <c r="F73" s="335">
        <v>38321460</v>
      </c>
      <c r="G73" s="44"/>
      <c r="H73" s="45"/>
      <c r="I73" s="336">
        <v>76383702</v>
      </c>
      <c r="J73" s="255"/>
      <c r="K73" s="45"/>
      <c r="L73" s="44"/>
      <c r="M73" s="44"/>
      <c r="N73" s="66">
        <f t="shared" ref="N73:N79" si="2">+F73+H73+I73+J73+K73+G73+L73-M73</f>
        <v>114705162</v>
      </c>
      <c r="O73" s="374"/>
      <c r="P73" s="44"/>
      <c r="Q73" s="44"/>
      <c r="R73" s="44"/>
      <c r="S73" s="44"/>
      <c r="T73" s="46"/>
      <c r="U73" s="44"/>
      <c r="V73" s="80"/>
      <c r="W73" s="44"/>
      <c r="X73" s="44"/>
      <c r="Y73" s="80"/>
      <c r="Z73" s="44"/>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row>
    <row r="74" spans="1:131" s="51" customFormat="1" ht="15" x14ac:dyDescent="0.25">
      <c r="A74" s="375"/>
      <c r="B74" s="389"/>
      <c r="C74" s="389"/>
      <c r="D74" s="362" t="s">
        <v>807</v>
      </c>
      <c r="E74" s="368" t="s">
        <v>144</v>
      </c>
      <c r="F74" s="377">
        <v>39000000</v>
      </c>
      <c r="G74" s="362"/>
      <c r="H74" s="362"/>
      <c r="I74" s="377">
        <v>268000000</v>
      </c>
      <c r="J74" s="383"/>
      <c r="K74" s="362"/>
      <c r="L74" s="362"/>
      <c r="M74" s="362"/>
      <c r="N74" s="364">
        <f>+F74+H76+I74+J76+K76+G76+L76-M76</f>
        <v>307000000</v>
      </c>
      <c r="O74" s="374"/>
      <c r="P74" s="79" t="s">
        <v>1532</v>
      </c>
      <c r="Q74" s="268" t="s">
        <v>1533</v>
      </c>
      <c r="R74" s="79" t="s">
        <v>1534</v>
      </c>
      <c r="S74" s="67">
        <v>1319602</v>
      </c>
      <c r="T74" s="46"/>
      <c r="U74" s="268">
        <v>30</v>
      </c>
      <c r="V74" s="80">
        <v>44713</v>
      </c>
      <c r="W74" s="313">
        <v>1319602</v>
      </c>
      <c r="X74" s="268">
        <v>18</v>
      </c>
      <c r="Y74" s="80">
        <v>44734</v>
      </c>
      <c r="Z74" s="313">
        <v>1319602</v>
      </c>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row>
    <row r="75" spans="1:131" s="51" customFormat="1" ht="15" x14ac:dyDescent="0.25">
      <c r="A75" s="375"/>
      <c r="B75" s="389"/>
      <c r="C75" s="389"/>
      <c r="D75" s="375"/>
      <c r="E75" s="389"/>
      <c r="F75" s="378"/>
      <c r="G75" s="375"/>
      <c r="H75" s="375"/>
      <c r="I75" s="378"/>
      <c r="J75" s="384"/>
      <c r="K75" s="375"/>
      <c r="L75" s="375"/>
      <c r="M75" s="375"/>
      <c r="N75" s="376"/>
      <c r="O75" s="374"/>
      <c r="P75" s="79" t="s">
        <v>1535</v>
      </c>
      <c r="Q75" s="268" t="s">
        <v>1536</v>
      </c>
      <c r="R75" s="79" t="s">
        <v>1537</v>
      </c>
      <c r="S75" s="67">
        <v>200000</v>
      </c>
      <c r="T75" s="46"/>
      <c r="U75" s="268">
        <v>29</v>
      </c>
      <c r="V75" s="80">
        <v>44713</v>
      </c>
      <c r="W75" s="313">
        <v>200000</v>
      </c>
      <c r="X75" s="268"/>
      <c r="Y75" s="80"/>
      <c r="Z75" s="268"/>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O75" s="50"/>
      <c r="CP75" s="50"/>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row>
    <row r="76" spans="1:131" s="51" customFormat="1" ht="15" x14ac:dyDescent="0.25">
      <c r="A76" s="375"/>
      <c r="B76" s="389"/>
      <c r="C76" s="389"/>
      <c r="D76" s="363"/>
      <c r="E76" s="369"/>
      <c r="F76" s="379"/>
      <c r="G76" s="363"/>
      <c r="H76" s="363"/>
      <c r="I76" s="379"/>
      <c r="J76" s="385"/>
      <c r="K76" s="363"/>
      <c r="L76" s="363"/>
      <c r="M76" s="363"/>
      <c r="N76" s="365"/>
      <c r="O76" s="374"/>
      <c r="P76" s="44"/>
      <c r="Q76" s="44"/>
      <c r="R76" s="44"/>
      <c r="S76" s="44"/>
      <c r="T76" s="46"/>
      <c r="U76" s="44"/>
      <c r="V76" s="80"/>
      <c r="W76" s="44"/>
      <c r="X76" s="44"/>
      <c r="Y76" s="80"/>
      <c r="Z76" s="44"/>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50"/>
      <c r="CQ76" s="50"/>
      <c r="CR76" s="50"/>
      <c r="CS76" s="50"/>
      <c r="CT76" s="50"/>
      <c r="CU76" s="50"/>
      <c r="CV76" s="50"/>
      <c r="CW76" s="50"/>
      <c r="CX76" s="50"/>
      <c r="CY76" s="50"/>
      <c r="CZ76" s="50"/>
      <c r="DA76" s="50"/>
      <c r="DB76" s="50"/>
      <c r="DC76" s="50"/>
      <c r="DD76" s="50"/>
      <c r="DE76" s="50"/>
      <c r="DF76" s="50"/>
      <c r="DG76" s="50"/>
      <c r="DH76" s="50"/>
      <c r="DI76" s="50"/>
      <c r="DJ76" s="50"/>
      <c r="DK76" s="50"/>
      <c r="DL76" s="50"/>
      <c r="DM76" s="50"/>
      <c r="DN76" s="50"/>
      <c r="DO76" s="50"/>
      <c r="DP76" s="50"/>
      <c r="DQ76" s="50"/>
      <c r="DR76" s="50"/>
      <c r="DS76" s="50"/>
      <c r="DT76" s="50"/>
      <c r="DU76" s="50"/>
      <c r="DV76" s="50"/>
      <c r="DW76" s="50"/>
      <c r="DX76" s="50"/>
      <c r="DY76" s="50"/>
      <c r="DZ76" s="50"/>
      <c r="EA76" s="50"/>
    </row>
    <row r="77" spans="1:131" s="51" customFormat="1" ht="40.5" x14ac:dyDescent="0.25">
      <c r="A77" s="375"/>
      <c r="B77" s="389"/>
      <c r="C77" s="389"/>
      <c r="D77" s="248" t="s">
        <v>1052</v>
      </c>
      <c r="E77" s="250" t="s">
        <v>138</v>
      </c>
      <c r="F77" s="245"/>
      <c r="G77" s="248"/>
      <c r="H77" s="86"/>
      <c r="I77" s="333">
        <v>14212656</v>
      </c>
      <c r="J77" s="256"/>
      <c r="K77" s="86"/>
      <c r="L77" s="248"/>
      <c r="M77" s="248"/>
      <c r="N77" s="246">
        <f t="shared" si="2"/>
        <v>14212656</v>
      </c>
      <c r="O77" s="374"/>
      <c r="P77" s="251"/>
      <c r="Q77" s="251"/>
      <c r="R77" s="251"/>
      <c r="S77" s="251"/>
      <c r="T77" s="46"/>
      <c r="U77" s="251"/>
      <c r="V77" s="80"/>
      <c r="W77" s="251"/>
      <c r="X77" s="251"/>
      <c r="Y77" s="80"/>
      <c r="Z77" s="251"/>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J77" s="50"/>
      <c r="CK77" s="50"/>
      <c r="CL77" s="50"/>
      <c r="CM77" s="50"/>
      <c r="CN77" s="50"/>
      <c r="CO77" s="50"/>
      <c r="CP77" s="50"/>
      <c r="CQ77" s="50"/>
      <c r="CR77" s="50"/>
      <c r="CS77" s="50"/>
      <c r="CT77" s="50"/>
      <c r="CU77" s="50"/>
      <c r="CV77" s="50"/>
      <c r="CW77" s="50"/>
      <c r="CX77" s="50"/>
      <c r="CY77" s="50"/>
      <c r="CZ77" s="50"/>
      <c r="DA77" s="50"/>
      <c r="DB77" s="50"/>
      <c r="DC77" s="50"/>
      <c r="DD77" s="50"/>
      <c r="DE77" s="50"/>
      <c r="DF77" s="50"/>
      <c r="DG77" s="50"/>
      <c r="DH77" s="50"/>
      <c r="DI77" s="50"/>
      <c r="DJ77" s="50"/>
      <c r="DK77" s="50"/>
      <c r="DL77" s="50"/>
      <c r="DM77" s="50"/>
      <c r="DN77" s="50"/>
      <c r="DO77" s="50"/>
      <c r="DP77" s="50"/>
      <c r="DQ77" s="50"/>
      <c r="DR77" s="50"/>
      <c r="DS77" s="50"/>
      <c r="DT77" s="50"/>
      <c r="DU77" s="50"/>
      <c r="DV77" s="50"/>
      <c r="DW77" s="50"/>
      <c r="DX77" s="50"/>
      <c r="DY77" s="50"/>
      <c r="DZ77" s="50"/>
      <c r="EA77" s="50"/>
    </row>
    <row r="78" spans="1:131" s="51" customFormat="1" ht="27" x14ac:dyDescent="0.25">
      <c r="A78" s="375"/>
      <c r="B78" s="389"/>
      <c r="C78" s="389"/>
      <c r="D78" s="248" t="s">
        <v>800</v>
      </c>
      <c r="E78" s="250" t="s">
        <v>111</v>
      </c>
      <c r="F78" s="245"/>
      <c r="G78" s="248"/>
      <c r="H78" s="86"/>
      <c r="I78" s="333">
        <v>504141589</v>
      </c>
      <c r="J78" s="256"/>
      <c r="K78" s="86"/>
      <c r="L78" s="248"/>
      <c r="M78" s="248"/>
      <c r="N78" s="246">
        <f t="shared" si="2"/>
        <v>504141589</v>
      </c>
      <c r="O78" s="374"/>
      <c r="P78" s="251"/>
      <c r="Q78" s="251"/>
      <c r="R78" s="251"/>
      <c r="S78" s="251"/>
      <c r="T78" s="46"/>
      <c r="U78" s="251"/>
      <c r="V78" s="80"/>
      <c r="W78" s="251"/>
      <c r="X78" s="251"/>
      <c r="Y78" s="80"/>
      <c r="Z78" s="251"/>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50"/>
      <c r="CQ78" s="50"/>
      <c r="CR78" s="50"/>
      <c r="CS78" s="50"/>
      <c r="CT78" s="50"/>
      <c r="CU78" s="50"/>
      <c r="CV78" s="50"/>
      <c r="CW78" s="50"/>
      <c r="CX78" s="50"/>
      <c r="CY78" s="50"/>
      <c r="CZ78" s="50"/>
      <c r="DA78" s="50"/>
      <c r="DB78" s="50"/>
      <c r="DC78" s="50"/>
      <c r="DD78" s="50"/>
      <c r="DE78" s="50"/>
      <c r="DF78" s="50"/>
      <c r="DG78" s="50"/>
      <c r="DH78" s="50"/>
      <c r="DI78" s="50"/>
      <c r="DJ78" s="50"/>
      <c r="DK78" s="50"/>
      <c r="DL78" s="50"/>
      <c r="DM78" s="50"/>
      <c r="DN78" s="50"/>
      <c r="DO78" s="50"/>
      <c r="DP78" s="50"/>
      <c r="DQ78" s="50"/>
      <c r="DR78" s="50"/>
      <c r="DS78" s="50"/>
      <c r="DT78" s="50"/>
      <c r="DU78" s="50"/>
      <c r="DV78" s="50"/>
      <c r="DW78" s="50"/>
      <c r="DX78" s="50"/>
      <c r="DY78" s="50"/>
      <c r="DZ78" s="50"/>
      <c r="EA78" s="50"/>
    </row>
    <row r="79" spans="1:131" s="51" customFormat="1" ht="25.5" x14ac:dyDescent="0.25">
      <c r="A79" s="363"/>
      <c r="B79" s="369"/>
      <c r="C79" s="369"/>
      <c r="D79" s="248" t="s">
        <v>1056</v>
      </c>
      <c r="E79" s="250" t="s">
        <v>140</v>
      </c>
      <c r="F79" s="245"/>
      <c r="G79" s="248"/>
      <c r="H79" s="86"/>
      <c r="I79" s="333">
        <v>40932923</v>
      </c>
      <c r="J79" s="256"/>
      <c r="K79" s="86"/>
      <c r="L79" s="248"/>
      <c r="M79" s="248"/>
      <c r="N79" s="246">
        <f t="shared" si="2"/>
        <v>40932923</v>
      </c>
      <c r="O79" s="367"/>
      <c r="P79" s="251"/>
      <c r="Q79" s="251"/>
      <c r="R79" s="251"/>
      <c r="S79" s="251"/>
      <c r="T79" s="46"/>
      <c r="U79" s="251"/>
      <c r="V79" s="80"/>
      <c r="W79" s="251"/>
      <c r="X79" s="251"/>
      <c r="Y79" s="80"/>
      <c r="Z79" s="251"/>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0"/>
      <c r="CU79" s="50"/>
      <c r="CV79" s="50"/>
      <c r="CW79" s="50"/>
      <c r="CX79" s="50"/>
      <c r="CY79" s="50"/>
      <c r="CZ79" s="50"/>
      <c r="DA79" s="50"/>
      <c r="DB79" s="50"/>
      <c r="DC79" s="50"/>
      <c r="DD79" s="50"/>
      <c r="DE79" s="50"/>
      <c r="DF79" s="50"/>
      <c r="DG79" s="50"/>
      <c r="DH79" s="50"/>
      <c r="DI79" s="50"/>
      <c r="DJ79" s="50"/>
      <c r="DK79" s="50"/>
      <c r="DL79" s="50"/>
      <c r="DM79" s="50"/>
      <c r="DN79" s="50"/>
      <c r="DO79" s="50"/>
      <c r="DP79" s="50"/>
      <c r="DQ79" s="50"/>
      <c r="DR79" s="50"/>
      <c r="DS79" s="50"/>
      <c r="DT79" s="50"/>
      <c r="DU79" s="50"/>
      <c r="DV79" s="50"/>
      <c r="DW79" s="50"/>
      <c r="DX79" s="50"/>
      <c r="DY79" s="50"/>
      <c r="DZ79" s="50"/>
      <c r="EA79" s="50"/>
    </row>
    <row r="80" spans="1:131" s="109" customFormat="1" ht="15.75" thickBot="1" x14ac:dyDescent="0.3">
      <c r="A80" s="93"/>
      <c r="B80" s="93"/>
      <c r="C80" s="93"/>
      <c r="D80" s="93"/>
      <c r="E80" s="106"/>
      <c r="F80" s="102"/>
      <c r="G80" s="93"/>
      <c r="H80" s="94"/>
      <c r="I80" s="94"/>
      <c r="J80" s="94"/>
      <c r="K80" s="94"/>
      <c r="L80" s="93"/>
      <c r="M80" s="93"/>
      <c r="N80" s="103">
        <f>SUM(N62:N79)</f>
        <v>1188025197</v>
      </c>
      <c r="O80" s="102"/>
      <c r="P80" s="107"/>
      <c r="Q80" s="87"/>
      <c r="R80" s="96"/>
      <c r="S80" s="105">
        <f>SUM(S62:S79)</f>
        <v>146006855</v>
      </c>
      <c r="T80" s="90"/>
      <c r="U80" s="87"/>
      <c r="V80" s="96"/>
      <c r="W80" s="105">
        <f>SUM(W62:W79)</f>
        <v>145729601</v>
      </c>
      <c r="X80" s="87"/>
      <c r="Y80" s="96"/>
      <c r="Z80" s="105">
        <f>SUM(Z62:Z79)</f>
        <v>145489601</v>
      </c>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08"/>
      <c r="BR80" s="108"/>
      <c r="BS80" s="108"/>
      <c r="BT80" s="108"/>
      <c r="BU80" s="108"/>
      <c r="BV80" s="108"/>
      <c r="BW80" s="108"/>
      <c r="BX80" s="108"/>
      <c r="BY80" s="108"/>
      <c r="BZ80" s="108"/>
      <c r="CA80" s="108"/>
      <c r="CB80" s="108"/>
      <c r="CC80" s="108"/>
      <c r="CD80" s="108"/>
      <c r="CE80" s="108"/>
      <c r="CF80" s="108"/>
      <c r="CG80" s="108"/>
      <c r="CH80" s="108"/>
      <c r="CI80" s="108"/>
      <c r="CJ80" s="108"/>
      <c r="CK80" s="108"/>
      <c r="CL80" s="108"/>
      <c r="CM80" s="108"/>
      <c r="CN80" s="108"/>
      <c r="CO80" s="108"/>
      <c r="CP80" s="108"/>
      <c r="CQ80" s="108"/>
      <c r="CR80" s="108"/>
      <c r="CS80" s="108"/>
      <c r="CT80" s="108"/>
      <c r="CU80" s="108"/>
      <c r="CV80" s="108"/>
      <c r="CW80" s="108"/>
      <c r="CX80" s="108"/>
      <c r="CY80" s="108"/>
      <c r="CZ80" s="108"/>
      <c r="DA80" s="108"/>
      <c r="DB80" s="108"/>
      <c r="DC80" s="108"/>
      <c r="DD80" s="108"/>
      <c r="DE80" s="108"/>
      <c r="DF80" s="108"/>
      <c r="DG80" s="108"/>
      <c r="DH80" s="108"/>
      <c r="DI80" s="108"/>
      <c r="DJ80" s="108"/>
      <c r="DK80" s="108"/>
      <c r="DL80" s="108"/>
      <c r="DM80" s="108"/>
      <c r="DN80" s="108"/>
      <c r="DO80" s="108"/>
      <c r="DP80" s="108"/>
      <c r="DQ80" s="108"/>
      <c r="DR80" s="108"/>
      <c r="DS80" s="108"/>
      <c r="DT80" s="108"/>
      <c r="DU80" s="108"/>
      <c r="DV80" s="108"/>
      <c r="DW80" s="108"/>
      <c r="DX80" s="108"/>
      <c r="DY80" s="108"/>
      <c r="DZ80" s="108"/>
      <c r="EA80" s="108"/>
    </row>
    <row r="81" spans="1:131" s="64" customFormat="1" ht="17.25" thickBot="1" x14ac:dyDescent="0.35">
      <c r="A81" s="52"/>
      <c r="B81" s="52"/>
      <c r="C81" s="42"/>
      <c r="D81" s="42"/>
      <c r="E81" s="42"/>
      <c r="F81" s="53"/>
      <c r="G81" s="42"/>
      <c r="H81" s="43"/>
      <c r="I81" s="254"/>
      <c r="J81" s="254"/>
      <c r="K81" s="254"/>
      <c r="L81" s="54" t="s">
        <v>29</v>
      </c>
      <c r="M81" s="55"/>
      <c r="N81" s="56">
        <f>+N80+N61+N45</f>
        <v>4651076468</v>
      </c>
      <c r="O81" s="76"/>
      <c r="P81" s="76"/>
      <c r="Q81" s="76"/>
      <c r="R81" s="76"/>
      <c r="S81" s="75">
        <f>+S80+S61+S45</f>
        <v>1264865406</v>
      </c>
      <c r="T81" s="58">
        <f>(S81*1)/N81</f>
        <v>0.27195110953398327</v>
      </c>
      <c r="U81" s="126"/>
      <c r="V81" s="115"/>
      <c r="W81" s="116">
        <f>+W80+W61+W45</f>
        <v>1168368806</v>
      </c>
      <c r="X81" s="126"/>
      <c r="Y81" s="115"/>
      <c r="Z81" s="117">
        <f>+Z80+Z61+Z45</f>
        <v>618128806</v>
      </c>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row>
    <row r="82" spans="1:131" ht="15" hidden="1" x14ac:dyDescent="0.25">
      <c r="T82" s="4"/>
    </row>
    <row r="83" spans="1:131" ht="15" hidden="1" x14ac:dyDescent="0.25">
      <c r="S83" s="73"/>
      <c r="T83" s="6"/>
      <c r="U83" s="73"/>
    </row>
    <row r="84" spans="1:131" ht="15" hidden="1" x14ac:dyDescent="0.25">
      <c r="S84" s="73"/>
      <c r="T84" s="6"/>
      <c r="U84" s="73"/>
    </row>
    <row r="85" spans="1:131" ht="15" hidden="1" x14ac:dyDescent="0.25">
      <c r="S85" s="73"/>
      <c r="T85" s="6"/>
      <c r="U85" s="73"/>
    </row>
    <row r="86" spans="1:131" ht="15" hidden="1" x14ac:dyDescent="0.25">
      <c r="S86" s="73"/>
      <c r="T86" s="6"/>
      <c r="U86" s="73"/>
    </row>
    <row r="87" spans="1:131" ht="15" hidden="1" x14ac:dyDescent="0.25">
      <c r="S87" s="73"/>
      <c r="T87" s="6"/>
      <c r="U87" s="73"/>
    </row>
    <row r="88" spans="1:131" ht="15" hidden="1" x14ac:dyDescent="0.25">
      <c r="S88" s="73"/>
      <c r="T88" s="6"/>
      <c r="U88" s="73"/>
    </row>
    <row r="89" spans="1:131" ht="15" hidden="1" x14ac:dyDescent="0.25">
      <c r="S89" s="73"/>
      <c r="T89" s="6"/>
      <c r="U89" s="73"/>
    </row>
    <row r="90" spans="1:131" ht="15" hidden="1" x14ac:dyDescent="0.25">
      <c r="S90" s="73"/>
      <c r="T90" s="6"/>
      <c r="U90" s="73"/>
    </row>
    <row r="91" spans="1:131" ht="15" hidden="1" x14ac:dyDescent="0.25">
      <c r="S91" s="73"/>
      <c r="T91" s="7"/>
      <c r="U91" s="73"/>
    </row>
    <row r="92" spans="1:131" ht="15" hidden="1" x14ac:dyDescent="0.25"/>
    <row r="93" spans="1:131" ht="15" hidden="1" x14ac:dyDescent="0.25"/>
    <row r="94" spans="1:131" ht="15" hidden="1" x14ac:dyDescent="0.25"/>
    <row r="95" spans="1:131" ht="15" hidden="1" x14ac:dyDescent="0.25"/>
    <row r="96" spans="1:131"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sheetData>
  <sheetProtection algorithmName="SHA-512" hashValue="Fk8nuIq7fwZHdCTlbrN7tf3Wijhj/H3GhJWvxMCkWstpOzTxbZvmsEKTgddSw4XJuxu/VxPWC4wPouwuwHWnCw==" saltValue="JHAkxWi4eeng89p8CnNPwQ==" spinCount="100000" sheet="1" formatCells="0" formatColumns="0" formatRows="0" insertColumns="0" insertRows="0" insertHyperlinks="0" deleteColumns="0" deleteRows="0" sort="0" autoFilter="0" pivotTables="0"/>
  <mergeCells count="72">
    <mergeCell ref="A62:A79"/>
    <mergeCell ref="B62:B79"/>
    <mergeCell ref="C62:C79"/>
    <mergeCell ref="J65:J70"/>
    <mergeCell ref="K65:K70"/>
    <mergeCell ref="H65:H70"/>
    <mergeCell ref="I71:I72"/>
    <mergeCell ref="D74:D76"/>
    <mergeCell ref="E74:E76"/>
    <mergeCell ref="F74:F76"/>
    <mergeCell ref="H71:H72"/>
    <mergeCell ref="G71:G72"/>
    <mergeCell ref="F71:F72"/>
    <mergeCell ref="E71:E72"/>
    <mergeCell ref="D71:D72"/>
    <mergeCell ref="G74:G76"/>
    <mergeCell ref="A2:A5"/>
    <mergeCell ref="B2:X2"/>
    <mergeCell ref="B46:B60"/>
    <mergeCell ref="A46:A60"/>
    <mergeCell ref="C46:C60"/>
    <mergeCell ref="D46:D60"/>
    <mergeCell ref="E46:E60"/>
    <mergeCell ref="F46:F60"/>
    <mergeCell ref="N46:N60"/>
    <mergeCell ref="E8:E9"/>
    <mergeCell ref="F8:F9"/>
    <mergeCell ref="O46:O60"/>
    <mergeCell ref="Y2:Z2"/>
    <mergeCell ref="B3:X3"/>
    <mergeCell ref="Y3:Z3"/>
    <mergeCell ref="B4:X5"/>
    <mergeCell ref="Y4:Z4"/>
    <mergeCell ref="Y5:Z5"/>
    <mergeCell ref="D65:D70"/>
    <mergeCell ref="I65:I70"/>
    <mergeCell ref="I46:I60"/>
    <mergeCell ref="G46:G60"/>
    <mergeCell ref="H46:H60"/>
    <mergeCell ref="G65:G70"/>
    <mergeCell ref="E65:E70"/>
    <mergeCell ref="F65:F70"/>
    <mergeCell ref="N65:N70"/>
    <mergeCell ref="J46:J60"/>
    <mergeCell ref="K46:K60"/>
    <mergeCell ref="L46:L60"/>
    <mergeCell ref="M46:M60"/>
    <mergeCell ref="L65:L70"/>
    <mergeCell ref="M65:M70"/>
    <mergeCell ref="O62:O79"/>
    <mergeCell ref="H74:H76"/>
    <mergeCell ref="O8:O44"/>
    <mergeCell ref="A8:A28"/>
    <mergeCell ref="B8:B28"/>
    <mergeCell ref="C8:C28"/>
    <mergeCell ref="D8:D9"/>
    <mergeCell ref="N8:N9"/>
    <mergeCell ref="D11:D13"/>
    <mergeCell ref="E11:E13"/>
    <mergeCell ref="F11:F13"/>
    <mergeCell ref="N11:N13"/>
    <mergeCell ref="N71:N72"/>
    <mergeCell ref="M71:M72"/>
    <mergeCell ref="L71:L72"/>
    <mergeCell ref="K71:K72"/>
    <mergeCell ref="J71:J72"/>
    <mergeCell ref="I74:I76"/>
    <mergeCell ref="N74:N76"/>
    <mergeCell ref="M74:M76"/>
    <mergeCell ref="L74:L76"/>
    <mergeCell ref="K74:K76"/>
    <mergeCell ref="J74:J76"/>
  </mergeCells>
  <conditionalFormatting sqref="T91:T1048576 T7:T44 T46:T60 T62:T79 T81">
    <cfRule type="cellIs" dxfId="299" priority="31" operator="between">
      <formula>0.51</formula>
      <formula>0.69</formula>
    </cfRule>
    <cfRule type="cellIs" dxfId="298" priority="32" operator="between">
      <formula>0.51</formula>
      <formula>0.69</formula>
    </cfRule>
    <cfRule type="cellIs" dxfId="297" priority="33" operator="lessThan">
      <formula>0.5</formula>
    </cfRule>
    <cfRule type="cellIs" dxfId="296" priority="34" operator="greaterThan">
      <formula>0.7</formula>
    </cfRule>
    <cfRule type="cellIs" dxfId="295" priority="35" operator="between">
      <formula>0.51</formula>
      <formula>0.69</formula>
    </cfRule>
    <cfRule type="cellIs" dxfId="294" priority="36" operator="lessThan">
      <formula>50</formula>
    </cfRule>
    <cfRule type="cellIs" dxfId="293" priority="37" operator="greaterThan">
      <formula>0.7</formula>
    </cfRule>
    <cfRule type="cellIs" dxfId="292" priority="38" operator="between">
      <formula>0.51</formula>
      <formula>0.69</formula>
    </cfRule>
    <cfRule type="cellIs" dxfId="291" priority="39" operator="lessThan">
      <formula>0.5</formula>
    </cfRule>
    <cfRule type="cellIs" dxfId="290" priority="40" operator="greaterThan">
      <formula>0.7</formula>
    </cfRule>
  </conditionalFormatting>
  <conditionalFormatting sqref="T45">
    <cfRule type="cellIs" dxfId="289" priority="21" operator="between">
      <formula>0.51</formula>
      <formula>0.69</formula>
    </cfRule>
    <cfRule type="cellIs" dxfId="288" priority="22" operator="between">
      <formula>0.51</formula>
      <formula>0.69</formula>
    </cfRule>
    <cfRule type="cellIs" dxfId="287" priority="23" operator="lessThan">
      <formula>0.5</formula>
    </cfRule>
    <cfRule type="cellIs" dxfId="286" priority="24" operator="greaterThan">
      <formula>0.7</formula>
    </cfRule>
    <cfRule type="cellIs" dxfId="285" priority="25" operator="between">
      <formula>0.51</formula>
      <formula>0.69</formula>
    </cfRule>
    <cfRule type="cellIs" dxfId="284" priority="26" operator="lessThan">
      <formula>50</formula>
    </cfRule>
    <cfRule type="cellIs" dxfId="283" priority="27" operator="greaterThan">
      <formula>0.7</formula>
    </cfRule>
    <cfRule type="cellIs" dxfId="282" priority="28" operator="between">
      <formula>0.51</formula>
      <formula>0.69</formula>
    </cfRule>
    <cfRule type="cellIs" dxfId="281" priority="29" operator="lessThan">
      <formula>0.5</formula>
    </cfRule>
    <cfRule type="cellIs" dxfId="280" priority="30" operator="greaterThan">
      <formula>0.7</formula>
    </cfRule>
  </conditionalFormatting>
  <conditionalFormatting sqref="T61">
    <cfRule type="cellIs" dxfId="279" priority="11" operator="between">
      <formula>0.51</formula>
      <formula>0.69</formula>
    </cfRule>
    <cfRule type="cellIs" dxfId="278" priority="12" operator="between">
      <formula>0.51</formula>
      <formula>0.69</formula>
    </cfRule>
    <cfRule type="cellIs" dxfId="277" priority="13" operator="lessThan">
      <formula>0.5</formula>
    </cfRule>
    <cfRule type="cellIs" dxfId="276" priority="14" operator="greaterThan">
      <formula>0.7</formula>
    </cfRule>
    <cfRule type="cellIs" dxfId="275" priority="15" operator="between">
      <formula>0.51</formula>
      <formula>0.69</formula>
    </cfRule>
    <cfRule type="cellIs" dxfId="274" priority="16" operator="lessThan">
      <formula>50</formula>
    </cfRule>
    <cfRule type="cellIs" dxfId="273" priority="17" operator="greaterThan">
      <formula>0.7</formula>
    </cfRule>
    <cfRule type="cellIs" dxfId="272" priority="18" operator="between">
      <formula>0.51</formula>
      <formula>0.69</formula>
    </cfRule>
    <cfRule type="cellIs" dxfId="271" priority="19" operator="lessThan">
      <formula>0.5</formula>
    </cfRule>
    <cfRule type="cellIs" dxfId="270" priority="20" operator="greaterThan">
      <formula>0.7</formula>
    </cfRule>
  </conditionalFormatting>
  <conditionalFormatting sqref="T80">
    <cfRule type="cellIs" dxfId="269" priority="1" operator="between">
      <formula>0.51</formula>
      <formula>0.69</formula>
    </cfRule>
    <cfRule type="cellIs" dxfId="268" priority="2" operator="between">
      <formula>0.51</formula>
      <formula>0.69</formula>
    </cfRule>
    <cfRule type="cellIs" dxfId="267" priority="3" operator="lessThan">
      <formula>0.5</formula>
    </cfRule>
    <cfRule type="cellIs" dxfId="266" priority="4" operator="greaterThan">
      <formula>0.7</formula>
    </cfRule>
    <cfRule type="cellIs" dxfId="265" priority="5" operator="between">
      <formula>0.51</formula>
      <formula>0.69</formula>
    </cfRule>
    <cfRule type="cellIs" dxfId="264" priority="6" operator="lessThan">
      <formula>50</formula>
    </cfRule>
    <cfRule type="cellIs" dxfId="263" priority="7" operator="greaterThan">
      <formula>0.7</formula>
    </cfRule>
    <cfRule type="cellIs" dxfId="262" priority="8" operator="between">
      <formula>0.51</formula>
      <formula>0.69</formula>
    </cfRule>
    <cfRule type="cellIs" dxfId="261" priority="9" operator="lessThan">
      <formula>0.5</formula>
    </cfRule>
    <cfRule type="cellIs" dxfId="260" priority="10" operator="greaterThan">
      <formula>0.7</formula>
    </cfRule>
  </conditionalFormatting>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482B"/>
  </sheetPr>
  <dimension ref="A1:EB87"/>
  <sheetViews>
    <sheetView showGridLines="0" topLeftCell="D1" workbookViewId="0">
      <selection activeCell="D11" sqref="A11:XFD87"/>
    </sheetView>
  </sheetViews>
  <sheetFormatPr baseColWidth="10" defaultColWidth="0" defaultRowHeight="0" customHeight="1" zeroHeight="1" x14ac:dyDescent="0.25"/>
  <cols>
    <col min="1" max="1" width="11.42578125" style="74" customWidth="1"/>
    <col min="2" max="2" width="45.7109375" style="74" customWidth="1"/>
    <col min="3" max="3" width="17.28515625" style="74" customWidth="1"/>
    <col min="4" max="4" width="14.7109375" style="74" customWidth="1"/>
    <col min="5" max="5" width="42.85546875" style="74" customWidth="1"/>
    <col min="6" max="6" width="21.140625" style="1" hidden="1" customWidth="1"/>
    <col min="7" max="7" width="19.85546875" style="74" hidden="1" customWidth="1"/>
    <col min="8" max="8" width="11.42578125" style="74" hidden="1" customWidth="1"/>
    <col min="9" max="9" width="12.7109375" style="74" hidden="1" customWidth="1"/>
    <col min="10" max="10" width="15.140625" style="74" hidden="1" customWidth="1"/>
    <col min="11" max="11" width="15" style="74" hidden="1" customWidth="1"/>
    <col min="12" max="12" width="18.7109375" style="74" customWidth="1"/>
    <col min="13" max="13" width="29.28515625" style="74" customWidth="1"/>
    <col min="14" max="14" width="15.7109375" style="74" customWidth="1"/>
    <col min="15" max="15" width="11.42578125" style="74" customWidth="1"/>
    <col min="16" max="16" width="15.42578125" style="74" customWidth="1"/>
    <col min="17" max="17" width="14.5703125" style="74" customWidth="1"/>
    <col min="18" max="18" width="11.5703125" style="3" bestFit="1" customWidth="1"/>
    <col min="19" max="19" width="11.42578125" style="74" customWidth="1"/>
    <col min="20" max="20" width="16.7109375" style="35" bestFit="1" customWidth="1"/>
    <col min="21" max="21" width="15.28515625" style="74" customWidth="1"/>
    <col min="22" max="22" width="11.42578125" style="74" customWidth="1"/>
    <col min="23" max="23" width="14.5703125" style="35" customWidth="1"/>
    <col min="24" max="24" width="19" style="74" bestFit="1" customWidth="1"/>
    <col min="25" max="129" width="11.5703125" style="73" hidden="1" customWidth="1"/>
    <col min="130" max="132" width="11.5703125" style="74" hidden="1" customWidth="1"/>
    <col min="133" max="16384" width="11.42578125" style="74" hidden="1"/>
  </cols>
  <sheetData>
    <row r="1" spans="1:129" ht="15" x14ac:dyDescent="0.25">
      <c r="A1" s="24"/>
      <c r="B1" s="25"/>
      <c r="C1" s="25"/>
      <c r="D1" s="26"/>
      <c r="E1" s="26"/>
      <c r="F1" s="27"/>
      <c r="G1" s="28"/>
      <c r="H1" s="28"/>
      <c r="I1" s="28"/>
      <c r="J1" s="28"/>
      <c r="K1" s="29"/>
      <c r="L1" s="24"/>
      <c r="M1" s="24"/>
      <c r="N1" s="24"/>
      <c r="O1" s="24"/>
      <c r="P1" s="24"/>
      <c r="Q1" s="24"/>
      <c r="R1" s="24"/>
      <c r="S1" s="24"/>
      <c r="T1" s="36"/>
      <c r="U1" s="24"/>
      <c r="V1" s="24"/>
      <c r="W1" s="36"/>
    </row>
    <row r="2" spans="1:129" ht="15" x14ac:dyDescent="0.25">
      <c r="A2" s="386"/>
      <c r="B2" s="387"/>
      <c r="C2" s="387"/>
      <c r="D2" s="387"/>
      <c r="E2" s="387"/>
      <c r="F2" s="387"/>
      <c r="G2" s="387"/>
      <c r="H2" s="387"/>
      <c r="I2" s="387"/>
      <c r="J2" s="387"/>
      <c r="K2" s="387"/>
      <c r="L2" s="387"/>
      <c r="M2" s="387"/>
      <c r="N2" s="387"/>
      <c r="O2" s="387"/>
      <c r="P2" s="387"/>
      <c r="Q2" s="387"/>
      <c r="R2" s="387"/>
      <c r="S2" s="387"/>
      <c r="T2" s="387"/>
      <c r="U2" s="387"/>
      <c r="V2" s="387"/>
      <c r="W2" s="390" t="s">
        <v>86</v>
      </c>
      <c r="X2" s="390"/>
    </row>
    <row r="3" spans="1:129" ht="15" customHeight="1" x14ac:dyDescent="0.25">
      <c r="A3" s="386"/>
      <c r="B3" s="391"/>
      <c r="C3" s="391"/>
      <c r="D3" s="391"/>
      <c r="E3" s="391"/>
      <c r="F3" s="391"/>
      <c r="G3" s="391"/>
      <c r="H3" s="391"/>
      <c r="I3" s="391"/>
      <c r="J3" s="391"/>
      <c r="K3" s="391"/>
      <c r="L3" s="391"/>
      <c r="M3" s="391"/>
      <c r="N3" s="391"/>
      <c r="O3" s="391"/>
      <c r="P3" s="391"/>
      <c r="Q3" s="391"/>
      <c r="R3" s="391"/>
      <c r="S3" s="391"/>
      <c r="T3" s="391"/>
      <c r="U3" s="391"/>
      <c r="V3" s="391"/>
      <c r="W3" s="390" t="s">
        <v>88</v>
      </c>
      <c r="X3" s="390"/>
    </row>
    <row r="4" spans="1:129" ht="15" customHeight="1" x14ac:dyDescent="0.25">
      <c r="A4" s="386"/>
      <c r="B4" s="391"/>
      <c r="C4" s="391"/>
      <c r="D4" s="391"/>
      <c r="E4" s="391"/>
      <c r="F4" s="391"/>
      <c r="G4" s="391"/>
      <c r="H4" s="391"/>
      <c r="I4" s="391"/>
      <c r="J4" s="391"/>
      <c r="K4" s="391"/>
      <c r="L4" s="391"/>
      <c r="M4" s="391"/>
      <c r="N4" s="391"/>
      <c r="O4" s="391"/>
      <c r="P4" s="391"/>
      <c r="Q4" s="391"/>
      <c r="R4" s="391"/>
      <c r="S4" s="391"/>
      <c r="T4" s="391"/>
      <c r="U4" s="391"/>
      <c r="V4" s="391"/>
      <c r="W4" s="390" t="s">
        <v>90</v>
      </c>
      <c r="X4" s="390"/>
    </row>
    <row r="5" spans="1:129" ht="15" x14ac:dyDescent="0.25">
      <c r="A5" s="386"/>
      <c r="B5" s="391"/>
      <c r="C5" s="391"/>
      <c r="D5" s="391"/>
      <c r="E5" s="391"/>
      <c r="F5" s="391"/>
      <c r="G5" s="391"/>
      <c r="H5" s="391"/>
      <c r="I5" s="391"/>
      <c r="J5" s="391"/>
      <c r="K5" s="391"/>
      <c r="L5" s="391"/>
      <c r="M5" s="391"/>
      <c r="N5" s="391"/>
      <c r="O5" s="391"/>
      <c r="P5" s="391"/>
      <c r="Q5" s="391"/>
      <c r="R5" s="391"/>
      <c r="S5" s="391"/>
      <c r="T5" s="391"/>
      <c r="U5" s="391"/>
      <c r="V5" s="391"/>
      <c r="W5" s="390" t="s">
        <v>91</v>
      </c>
      <c r="X5" s="390"/>
    </row>
    <row r="6" spans="1:129" ht="15" x14ac:dyDescent="0.25">
      <c r="A6" s="24"/>
      <c r="B6" s="24"/>
      <c r="C6" s="24"/>
      <c r="D6" s="24"/>
      <c r="E6" s="24"/>
      <c r="F6" s="24"/>
      <c r="G6" s="24"/>
      <c r="H6" s="24"/>
      <c r="I6" s="24"/>
      <c r="J6" s="24"/>
      <c r="K6" s="24"/>
      <c r="L6" s="24"/>
      <c r="M6" s="24"/>
      <c r="N6" s="24"/>
      <c r="O6" s="24"/>
      <c r="P6" s="24"/>
      <c r="Q6" s="24"/>
      <c r="R6" s="24"/>
      <c r="S6" s="24"/>
      <c r="T6" s="36"/>
      <c r="U6" s="24"/>
      <c r="V6" s="24"/>
      <c r="W6" s="36"/>
    </row>
    <row r="7" spans="1:129" s="34" customFormat="1" ht="63.75" x14ac:dyDescent="0.25">
      <c r="A7" s="41" t="s">
        <v>0</v>
      </c>
      <c r="B7" s="41" t="s">
        <v>1</v>
      </c>
      <c r="C7" s="41" t="s">
        <v>2</v>
      </c>
      <c r="D7" s="41" t="s">
        <v>103</v>
      </c>
      <c r="E7" s="41" t="s">
        <v>30</v>
      </c>
      <c r="F7" s="41" t="s">
        <v>96</v>
      </c>
      <c r="G7" s="41" t="s">
        <v>97</v>
      </c>
      <c r="H7" s="41"/>
      <c r="I7" s="41"/>
      <c r="J7" s="41" t="s">
        <v>98</v>
      </c>
      <c r="K7" s="41" t="s">
        <v>99</v>
      </c>
      <c r="L7" s="41" t="s">
        <v>3</v>
      </c>
      <c r="M7" s="41" t="s">
        <v>4</v>
      </c>
      <c r="N7" s="41" t="s">
        <v>28</v>
      </c>
      <c r="O7" s="41" t="s">
        <v>21</v>
      </c>
      <c r="P7" s="41" t="s">
        <v>65</v>
      </c>
      <c r="Q7" s="41" t="s">
        <v>31</v>
      </c>
      <c r="R7" s="32" t="s">
        <v>62</v>
      </c>
      <c r="S7" s="41" t="s">
        <v>22</v>
      </c>
      <c r="T7" s="37" t="s">
        <v>23</v>
      </c>
      <c r="U7" s="41" t="s">
        <v>24</v>
      </c>
      <c r="V7" s="41" t="s">
        <v>25</v>
      </c>
      <c r="W7" s="37" t="s">
        <v>26</v>
      </c>
      <c r="X7" s="41" t="s">
        <v>27</v>
      </c>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row>
    <row r="8" spans="1:129" s="51" customFormat="1" ht="76.5" customHeight="1" x14ac:dyDescent="0.25">
      <c r="A8" s="69" t="s">
        <v>242</v>
      </c>
      <c r="B8" s="8" t="s">
        <v>243</v>
      </c>
      <c r="C8" s="70" t="s">
        <v>77</v>
      </c>
      <c r="D8" s="44" t="s">
        <v>1059</v>
      </c>
      <c r="E8" s="8" t="s">
        <v>162</v>
      </c>
      <c r="F8" s="314">
        <v>86500000</v>
      </c>
      <c r="G8" s="67">
        <v>0</v>
      </c>
      <c r="H8" s="44"/>
      <c r="I8" s="45"/>
      <c r="J8" s="44"/>
      <c r="K8" s="44"/>
      <c r="L8" s="66">
        <f>+F8+G8+H8+J8-K8</f>
        <v>86500000</v>
      </c>
      <c r="M8" s="343">
        <v>86500000</v>
      </c>
      <c r="N8" s="44"/>
      <c r="O8" s="44"/>
      <c r="P8" s="44"/>
      <c r="Q8" s="44"/>
      <c r="R8" s="46"/>
      <c r="S8" s="71"/>
      <c r="T8" s="48"/>
      <c r="U8" s="71"/>
      <c r="V8" s="71"/>
      <c r="W8" s="48"/>
      <c r="X8" s="49"/>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row>
    <row r="9" spans="1:129" s="109" customFormat="1" ht="15.75" thickBot="1" x14ac:dyDescent="0.3">
      <c r="A9" s="93"/>
      <c r="B9" s="93"/>
      <c r="C9" s="93"/>
      <c r="D9" s="93"/>
      <c r="E9" s="106"/>
      <c r="F9" s="102"/>
      <c r="G9" s="102"/>
      <c r="H9" s="93"/>
      <c r="I9" s="94"/>
      <c r="J9" s="93"/>
      <c r="K9" s="93"/>
      <c r="L9" s="103">
        <f>+L8</f>
        <v>86500000</v>
      </c>
      <c r="M9" s="102"/>
      <c r="N9" s="107"/>
      <c r="O9" s="87"/>
      <c r="P9" s="96"/>
      <c r="Q9" s="105">
        <f>+Q8</f>
        <v>0</v>
      </c>
      <c r="R9" s="90"/>
      <c r="S9" s="87"/>
      <c r="T9" s="96"/>
      <c r="U9" s="105">
        <f>+U8</f>
        <v>0</v>
      </c>
      <c r="V9" s="87"/>
      <c r="W9" s="96"/>
      <c r="X9" s="105">
        <f>+X8</f>
        <v>0</v>
      </c>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row>
    <row r="10" spans="1:129" s="64" customFormat="1" ht="17.25" thickBot="1" x14ac:dyDescent="0.35">
      <c r="A10" s="52"/>
      <c r="B10" s="52"/>
      <c r="C10" s="42"/>
      <c r="D10" s="42"/>
      <c r="E10" s="42"/>
      <c r="F10" s="53"/>
      <c r="G10" s="42"/>
      <c r="H10" s="42"/>
      <c r="I10" s="43"/>
      <c r="J10" s="54" t="s">
        <v>29</v>
      </c>
      <c r="K10" s="55"/>
      <c r="L10" s="56">
        <f>+L9</f>
        <v>86500000</v>
      </c>
      <c r="M10" s="76"/>
      <c r="N10" s="76"/>
      <c r="O10" s="76"/>
      <c r="P10" s="76"/>
      <c r="Q10" s="132">
        <f>+Q9</f>
        <v>0</v>
      </c>
      <c r="R10" s="58">
        <f>(Q10*1)/L10</f>
        <v>0</v>
      </c>
      <c r="S10" s="59"/>
      <c r="T10" s="60"/>
      <c r="U10" s="61">
        <f>+U9</f>
        <v>0</v>
      </c>
      <c r="V10" s="59"/>
      <c r="W10" s="60"/>
      <c r="X10" s="62">
        <f>+X9</f>
        <v>0</v>
      </c>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row>
    <row r="11" spans="1:129" ht="15" hidden="1" x14ac:dyDescent="0.25">
      <c r="R11" s="4"/>
    </row>
    <row r="12" spans="1:129" ht="15" hidden="1" x14ac:dyDescent="0.25">
      <c r="Q12" s="73"/>
      <c r="R12" s="6"/>
      <c r="S12" s="73"/>
    </row>
    <row r="13" spans="1:129" ht="15" hidden="1" x14ac:dyDescent="0.25">
      <c r="Q13" s="73"/>
      <c r="R13" s="6"/>
      <c r="S13" s="73"/>
    </row>
    <row r="14" spans="1:129" ht="15" hidden="1" x14ac:dyDescent="0.25">
      <c r="Q14" s="73"/>
      <c r="R14" s="6"/>
      <c r="S14" s="73"/>
    </row>
    <row r="15" spans="1:129" ht="15" hidden="1" x14ac:dyDescent="0.25">
      <c r="Q15" s="73"/>
      <c r="R15" s="6"/>
      <c r="S15" s="73"/>
    </row>
    <row r="16" spans="1:129" ht="15" hidden="1" x14ac:dyDescent="0.25">
      <c r="Q16" s="73"/>
      <c r="R16" s="6"/>
      <c r="S16" s="73"/>
    </row>
    <row r="17" spans="17:19" ht="15" hidden="1" x14ac:dyDescent="0.25">
      <c r="Q17" s="73"/>
      <c r="R17" s="6"/>
      <c r="S17" s="73"/>
    </row>
    <row r="18" spans="17:19" ht="15" hidden="1" x14ac:dyDescent="0.25">
      <c r="Q18" s="73"/>
      <c r="R18" s="6"/>
      <c r="S18" s="73"/>
    </row>
    <row r="19" spans="17:19" ht="15" hidden="1" x14ac:dyDescent="0.25">
      <c r="Q19" s="73"/>
      <c r="R19" s="6"/>
      <c r="S19" s="73"/>
    </row>
    <row r="20" spans="17:19" ht="15" hidden="1" x14ac:dyDescent="0.25">
      <c r="Q20" s="73"/>
      <c r="R20" s="7"/>
      <c r="S20" s="73"/>
    </row>
    <row r="21" spans="17:19" ht="15" hidden="1" x14ac:dyDescent="0.25"/>
    <row r="22" spans="17:19" ht="15" hidden="1" x14ac:dyDescent="0.25"/>
    <row r="23" spans="17:19" ht="15" hidden="1" x14ac:dyDescent="0.25"/>
    <row r="24" spans="17:19" ht="15" hidden="1" x14ac:dyDescent="0.25"/>
    <row r="25" spans="17:19" ht="15" hidden="1" x14ac:dyDescent="0.25"/>
    <row r="26" spans="17:19" ht="15" hidden="1" x14ac:dyDescent="0.25"/>
    <row r="27" spans="17:19" ht="15" hidden="1" x14ac:dyDescent="0.25"/>
    <row r="28" spans="17:19" ht="15" hidden="1" x14ac:dyDescent="0.25"/>
    <row r="29" spans="17:19" ht="15" hidden="1" x14ac:dyDescent="0.25"/>
    <row r="30" spans="17:19" ht="15" hidden="1" x14ac:dyDescent="0.25"/>
    <row r="31" spans="17:19" ht="15" hidden="1" x14ac:dyDescent="0.25"/>
    <row r="32" spans="17:19" ht="15" hidden="1" x14ac:dyDescent="0.25"/>
    <row r="33" ht="15" hidden="1" x14ac:dyDescent="0.25"/>
    <row r="34" ht="15" hidden="1" x14ac:dyDescent="0.25"/>
    <row r="35" ht="15" hidden="1" x14ac:dyDescent="0.25"/>
    <row r="36" ht="15" hidden="1" x14ac:dyDescent="0.25"/>
    <row r="37" ht="15" hidden="1" x14ac:dyDescent="0.25"/>
    <row r="38" ht="15" hidden="1" x14ac:dyDescent="0.25"/>
    <row r="39" ht="15" hidden="1" x14ac:dyDescent="0.25"/>
    <row r="40" ht="15" hidden="1" x14ac:dyDescent="0.25"/>
    <row r="41" ht="15" hidden="1" x14ac:dyDescent="0.25"/>
    <row r="42" ht="15" hidden="1" x14ac:dyDescent="0.25"/>
    <row r="43" ht="15" hidden="1" x14ac:dyDescent="0.25"/>
    <row r="44" ht="15" hidden="1" x14ac:dyDescent="0.25"/>
    <row r="45" ht="15" hidden="1" x14ac:dyDescent="0.25"/>
    <row r="46" ht="15" hidden="1" x14ac:dyDescent="0.25"/>
    <row r="47" ht="15" hidden="1" x14ac:dyDescent="0.25"/>
    <row r="48"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x14ac:dyDescent="0.25"/>
    <row r="57" ht="15" hidden="1" x14ac:dyDescent="0.25"/>
    <row r="58" ht="15" hidden="1" x14ac:dyDescent="0.25"/>
    <row r="59" ht="15" hidden="1" x14ac:dyDescent="0.25"/>
    <row r="60" ht="15" hidden="1" x14ac:dyDescent="0.25"/>
    <row r="61" ht="15" hidden="1" x14ac:dyDescent="0.25"/>
    <row r="62" ht="15" hidden="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sheetData>
  <sheetProtection algorithmName="SHA-512" hashValue="7iGt4RXK0F1xq6K+nJEkKWwDHgYTjSHJF2oQkIIeLknw/RCXzxcqFc1Ejj+7jxu40PtuRYK42MBP43Ch7jgRFg==" saltValue="Ia0CKJSkBy64X4gFkEs54Q==" spinCount="100000" sheet="1" formatCells="0" formatColumns="0" formatRows="0" insertColumns="0" insertRows="0" insertHyperlinks="0" deleteColumns="0" deleteRows="0" sort="0" autoFilter="0" pivotTables="0"/>
  <mergeCells count="8">
    <mergeCell ref="A2:A5"/>
    <mergeCell ref="B2:V2"/>
    <mergeCell ref="W2:X2"/>
    <mergeCell ref="B3:V3"/>
    <mergeCell ref="W3:X3"/>
    <mergeCell ref="B4:V5"/>
    <mergeCell ref="W4:X4"/>
    <mergeCell ref="W5:X5"/>
  </mergeCells>
  <conditionalFormatting sqref="R20:R1048576 R7:R8 R10">
    <cfRule type="cellIs" dxfId="259" priority="11" operator="between">
      <formula>0.51</formula>
      <formula>0.69</formula>
    </cfRule>
    <cfRule type="cellIs" dxfId="258" priority="12" operator="between">
      <formula>0.51</formula>
      <formula>0.69</formula>
    </cfRule>
    <cfRule type="cellIs" dxfId="257" priority="13" operator="lessThan">
      <formula>0.5</formula>
    </cfRule>
    <cfRule type="cellIs" dxfId="256" priority="14" operator="greaterThan">
      <formula>0.7</formula>
    </cfRule>
    <cfRule type="cellIs" dxfId="255" priority="15" operator="between">
      <formula>0.51</formula>
      <formula>0.69</formula>
    </cfRule>
    <cfRule type="cellIs" dxfId="254" priority="16" operator="lessThan">
      <formula>50</formula>
    </cfRule>
    <cfRule type="cellIs" dxfId="253" priority="17" operator="greaterThan">
      <formula>0.7</formula>
    </cfRule>
    <cfRule type="cellIs" dxfId="252" priority="18" operator="between">
      <formula>0.51</formula>
      <formula>0.69</formula>
    </cfRule>
    <cfRule type="cellIs" dxfId="251" priority="19" operator="lessThan">
      <formula>0.5</formula>
    </cfRule>
    <cfRule type="cellIs" dxfId="250" priority="20" operator="greaterThan">
      <formula>0.7</formula>
    </cfRule>
  </conditionalFormatting>
  <conditionalFormatting sqref="R9">
    <cfRule type="cellIs" dxfId="249" priority="1" operator="between">
      <formula>0.51</formula>
      <formula>0.69</formula>
    </cfRule>
    <cfRule type="cellIs" dxfId="248" priority="2" operator="between">
      <formula>0.51</formula>
      <formula>0.69</formula>
    </cfRule>
    <cfRule type="cellIs" dxfId="247" priority="3" operator="lessThan">
      <formula>0.5</formula>
    </cfRule>
    <cfRule type="cellIs" dxfId="246" priority="4" operator="greaterThan">
      <formula>0.7</formula>
    </cfRule>
    <cfRule type="cellIs" dxfId="245" priority="5" operator="between">
      <formula>0.51</formula>
      <formula>0.69</formula>
    </cfRule>
    <cfRule type="cellIs" dxfId="244" priority="6" operator="lessThan">
      <formula>50</formula>
    </cfRule>
    <cfRule type="cellIs" dxfId="243" priority="7" operator="greaterThan">
      <formula>0.7</formula>
    </cfRule>
    <cfRule type="cellIs" dxfId="242" priority="8" operator="between">
      <formula>0.51</formula>
      <formula>0.69</formula>
    </cfRule>
    <cfRule type="cellIs" dxfId="241" priority="9" operator="lessThan">
      <formula>0.5</formula>
    </cfRule>
    <cfRule type="cellIs" dxfId="240" priority="10" operator="greaterThan">
      <formula>0.7</formula>
    </cfRule>
  </conditionalFormatting>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482B"/>
  </sheetPr>
  <dimension ref="A1:EC1026"/>
  <sheetViews>
    <sheetView showGridLines="0" topLeftCell="B7" zoomScale="80" zoomScaleNormal="80" workbookViewId="0">
      <pane ySplit="1" topLeftCell="A31" activePane="bottomLeft" state="frozen"/>
      <selection activeCell="A7" sqref="A7"/>
      <selection pane="bottomLeft" activeCell="D44" sqref="D44:D55"/>
    </sheetView>
  </sheetViews>
  <sheetFormatPr baseColWidth="10" defaultColWidth="0" defaultRowHeight="0" customHeight="1" zeroHeight="1" x14ac:dyDescent="0.25"/>
  <cols>
    <col min="1" max="1" width="11.42578125" style="40" customWidth="1"/>
    <col min="2" max="2" width="45.7109375" style="40" customWidth="1"/>
    <col min="3" max="3" width="17.28515625" style="40" customWidth="1"/>
    <col min="4" max="4" width="14.7109375" style="40" customWidth="1"/>
    <col min="5" max="5" width="42.85546875" style="40" customWidth="1"/>
    <col min="6" max="6" width="21.140625" style="1" hidden="1" customWidth="1"/>
    <col min="7" max="7" width="18.7109375" style="40" hidden="1" customWidth="1"/>
    <col min="8" max="8" width="16.5703125" style="218" hidden="1" customWidth="1"/>
    <col min="9" max="9" width="18.28515625" style="40" hidden="1" customWidth="1"/>
    <col min="10" max="10" width="18" style="40" hidden="1" customWidth="1"/>
    <col min="11" max="11" width="15.140625" style="40" hidden="1" customWidth="1"/>
    <col min="12" max="12" width="18.5703125" style="40" hidden="1" customWidth="1"/>
    <col min="13" max="13" width="21.140625" style="40" customWidth="1"/>
    <col min="14" max="14" width="18.85546875" style="40" customWidth="1"/>
    <col min="15" max="15" width="15.7109375" style="40" customWidth="1"/>
    <col min="16" max="16" width="11.42578125" style="40" customWidth="1"/>
    <col min="17" max="17" width="15.42578125" style="40" customWidth="1"/>
    <col min="18" max="18" width="21.28515625" style="40" customWidth="1"/>
    <col min="19" max="19" width="11.5703125" style="3" bestFit="1" customWidth="1"/>
    <col min="20" max="20" width="11.42578125" style="78" customWidth="1"/>
    <col min="21" max="21" width="16.7109375" style="35" bestFit="1" customWidth="1"/>
    <col min="22" max="22" width="20.28515625" style="40" bestFit="1" customWidth="1"/>
    <col min="23" max="23" width="11.42578125" style="40" customWidth="1"/>
    <col min="24" max="24" width="14.5703125" style="35" customWidth="1"/>
    <col min="25" max="25" width="19" style="40" bestFit="1" customWidth="1"/>
    <col min="26" max="130" width="11.5703125" style="39" hidden="1" customWidth="1"/>
    <col min="131" max="133" width="11.5703125" style="40" hidden="1" customWidth="1"/>
    <col min="134" max="16384" width="11.42578125" style="40" hidden="1"/>
  </cols>
  <sheetData>
    <row r="1" spans="1:130" ht="15" hidden="1" x14ac:dyDescent="0.25">
      <c r="A1" s="24"/>
      <c r="B1" s="25"/>
      <c r="C1" s="25"/>
      <c r="D1" s="26"/>
      <c r="E1" s="26"/>
      <c r="F1" s="27"/>
      <c r="G1" s="28"/>
      <c r="H1" s="28"/>
      <c r="I1" s="28"/>
      <c r="J1" s="28"/>
      <c r="K1" s="28"/>
      <c r="L1" s="29"/>
      <c r="M1" s="24"/>
      <c r="N1" s="24"/>
      <c r="O1" s="24"/>
      <c r="P1" s="24"/>
      <c r="Q1" s="24"/>
      <c r="R1" s="24"/>
      <c r="S1" s="24"/>
      <c r="T1" s="77"/>
      <c r="U1" s="36"/>
      <c r="V1" s="24"/>
      <c r="W1" s="24"/>
      <c r="X1" s="36"/>
    </row>
    <row r="2" spans="1:130" ht="15" hidden="1" x14ac:dyDescent="0.25">
      <c r="A2" s="386"/>
      <c r="B2" s="387"/>
      <c r="C2" s="387"/>
      <c r="D2" s="387"/>
      <c r="E2" s="387"/>
      <c r="F2" s="387"/>
      <c r="G2" s="387"/>
      <c r="H2" s="387"/>
      <c r="I2" s="387"/>
      <c r="J2" s="387"/>
      <c r="K2" s="387"/>
      <c r="L2" s="387"/>
      <c r="M2" s="387"/>
      <c r="N2" s="387"/>
      <c r="O2" s="387"/>
      <c r="P2" s="387"/>
      <c r="Q2" s="387"/>
      <c r="R2" s="387"/>
      <c r="S2" s="387"/>
      <c r="T2" s="387"/>
      <c r="U2" s="387"/>
      <c r="V2" s="387"/>
      <c r="W2" s="387"/>
      <c r="X2" s="390" t="s">
        <v>86</v>
      </c>
      <c r="Y2" s="390"/>
    </row>
    <row r="3" spans="1:130" ht="15" hidden="1" customHeight="1" x14ac:dyDescent="0.25">
      <c r="A3" s="386"/>
      <c r="B3" s="391"/>
      <c r="C3" s="391"/>
      <c r="D3" s="391"/>
      <c r="E3" s="391"/>
      <c r="F3" s="391"/>
      <c r="G3" s="391"/>
      <c r="H3" s="391"/>
      <c r="I3" s="391"/>
      <c r="J3" s="391"/>
      <c r="K3" s="391"/>
      <c r="L3" s="391"/>
      <c r="M3" s="391"/>
      <c r="N3" s="391"/>
      <c r="O3" s="391"/>
      <c r="P3" s="391"/>
      <c r="Q3" s="391"/>
      <c r="R3" s="391"/>
      <c r="S3" s="391"/>
      <c r="T3" s="391"/>
      <c r="U3" s="391"/>
      <c r="V3" s="391"/>
      <c r="W3" s="391"/>
      <c r="X3" s="390" t="s">
        <v>88</v>
      </c>
      <c r="Y3" s="390"/>
    </row>
    <row r="4" spans="1:130" ht="15" hidden="1" customHeight="1" x14ac:dyDescent="0.25">
      <c r="A4" s="386"/>
      <c r="B4" s="391"/>
      <c r="C4" s="391"/>
      <c r="D4" s="391"/>
      <c r="E4" s="391"/>
      <c r="F4" s="391"/>
      <c r="G4" s="391"/>
      <c r="H4" s="391"/>
      <c r="I4" s="391"/>
      <c r="J4" s="391"/>
      <c r="K4" s="391"/>
      <c r="L4" s="391"/>
      <c r="M4" s="391"/>
      <c r="N4" s="391"/>
      <c r="O4" s="391"/>
      <c r="P4" s="391"/>
      <c r="Q4" s="391"/>
      <c r="R4" s="391"/>
      <c r="S4" s="391"/>
      <c r="T4" s="391"/>
      <c r="U4" s="391"/>
      <c r="V4" s="391"/>
      <c r="W4" s="391"/>
      <c r="X4" s="390" t="s">
        <v>90</v>
      </c>
      <c r="Y4" s="390"/>
    </row>
    <row r="5" spans="1:130" ht="15" hidden="1" x14ac:dyDescent="0.25">
      <c r="A5" s="386"/>
      <c r="B5" s="391"/>
      <c r="C5" s="391"/>
      <c r="D5" s="391"/>
      <c r="E5" s="391"/>
      <c r="F5" s="391"/>
      <c r="G5" s="391"/>
      <c r="H5" s="391"/>
      <c r="I5" s="391"/>
      <c r="J5" s="391"/>
      <c r="K5" s="391"/>
      <c r="L5" s="391"/>
      <c r="M5" s="391"/>
      <c r="N5" s="391"/>
      <c r="O5" s="391"/>
      <c r="P5" s="391"/>
      <c r="Q5" s="391"/>
      <c r="R5" s="391"/>
      <c r="S5" s="391"/>
      <c r="T5" s="391"/>
      <c r="U5" s="391"/>
      <c r="V5" s="391"/>
      <c r="W5" s="391"/>
      <c r="X5" s="390" t="s">
        <v>91</v>
      </c>
      <c r="Y5" s="390"/>
    </row>
    <row r="6" spans="1:130" ht="15" hidden="1" x14ac:dyDescent="0.25">
      <c r="A6" s="24"/>
      <c r="B6" s="24"/>
      <c r="C6" s="24"/>
      <c r="D6" s="24"/>
      <c r="E6" s="24"/>
      <c r="F6" s="24"/>
      <c r="G6" s="24"/>
      <c r="H6" s="24"/>
      <c r="I6" s="24"/>
      <c r="J6" s="24"/>
      <c r="K6" s="24"/>
      <c r="L6" s="24"/>
      <c r="M6" s="24"/>
      <c r="N6" s="24"/>
      <c r="O6" s="24"/>
      <c r="P6" s="24"/>
      <c r="Q6" s="24"/>
      <c r="R6" s="24"/>
      <c r="S6" s="24"/>
      <c r="T6" s="77"/>
      <c r="U6" s="36"/>
      <c r="V6" s="24"/>
      <c r="W6" s="24"/>
      <c r="X6" s="36"/>
    </row>
    <row r="7" spans="1:130" s="34" customFormat="1" ht="63.75" x14ac:dyDescent="0.25">
      <c r="A7" s="41" t="s">
        <v>0</v>
      </c>
      <c r="B7" s="41" t="s">
        <v>1</v>
      </c>
      <c r="C7" s="41" t="s">
        <v>2</v>
      </c>
      <c r="D7" s="41" t="s">
        <v>103</v>
      </c>
      <c r="E7" s="41" t="s">
        <v>30</v>
      </c>
      <c r="F7" s="41" t="s">
        <v>96</v>
      </c>
      <c r="G7" s="41" t="s">
        <v>1151</v>
      </c>
      <c r="H7" s="41" t="s">
        <v>1152</v>
      </c>
      <c r="I7" s="41" t="s">
        <v>1153</v>
      </c>
      <c r="J7" s="41" t="s">
        <v>1154</v>
      </c>
      <c r="K7" s="41" t="s">
        <v>98</v>
      </c>
      <c r="L7" s="41" t="s">
        <v>99</v>
      </c>
      <c r="M7" s="41" t="s">
        <v>3</v>
      </c>
      <c r="N7" s="41" t="s">
        <v>4</v>
      </c>
      <c r="O7" s="41" t="s">
        <v>28</v>
      </c>
      <c r="P7" s="41" t="s">
        <v>21</v>
      </c>
      <c r="Q7" s="41" t="s">
        <v>65</v>
      </c>
      <c r="R7" s="41" t="s">
        <v>31</v>
      </c>
      <c r="S7" s="32" t="s">
        <v>62</v>
      </c>
      <c r="T7" s="41" t="s">
        <v>22</v>
      </c>
      <c r="U7" s="37" t="s">
        <v>23</v>
      </c>
      <c r="V7" s="41" t="s">
        <v>24</v>
      </c>
      <c r="W7" s="41" t="s">
        <v>25</v>
      </c>
      <c r="X7" s="37" t="s">
        <v>26</v>
      </c>
      <c r="Y7" s="41" t="s">
        <v>27</v>
      </c>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row>
    <row r="8" spans="1:130" s="51" customFormat="1" ht="15" x14ac:dyDescent="0.25">
      <c r="A8" s="362" t="s">
        <v>124</v>
      </c>
      <c r="B8" s="368" t="s">
        <v>125</v>
      </c>
      <c r="C8" s="368" t="s">
        <v>126</v>
      </c>
      <c r="D8" s="362" t="s">
        <v>843</v>
      </c>
      <c r="E8" s="368" t="s">
        <v>128</v>
      </c>
      <c r="F8" s="377">
        <v>700000000</v>
      </c>
      <c r="G8" s="377">
        <v>219350444</v>
      </c>
      <c r="H8" s="383"/>
      <c r="I8" s="377">
        <v>215803362</v>
      </c>
      <c r="J8" s="377">
        <v>95635138</v>
      </c>
      <c r="K8" s="362"/>
      <c r="L8" s="362"/>
      <c r="M8" s="364">
        <f>+F8+G8+I8+H8+J8+K8-L8</f>
        <v>1230788944</v>
      </c>
      <c r="N8" s="366">
        <f>700000000+530788944</f>
        <v>1230788944</v>
      </c>
      <c r="O8" s="79" t="s">
        <v>687</v>
      </c>
      <c r="P8" s="44">
        <v>67</v>
      </c>
      <c r="Q8" s="79" t="s">
        <v>688</v>
      </c>
      <c r="R8" s="67">
        <v>331671200</v>
      </c>
      <c r="S8" s="46"/>
      <c r="T8" s="38">
        <v>96</v>
      </c>
      <c r="U8" s="124">
        <v>44581</v>
      </c>
      <c r="V8" s="67">
        <v>106087800</v>
      </c>
      <c r="W8" s="44"/>
      <c r="X8" s="80"/>
      <c r="Y8" s="67">
        <v>106087800</v>
      </c>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row>
    <row r="9" spans="1:130" s="51" customFormat="1" ht="15" x14ac:dyDescent="0.25">
      <c r="A9" s="375"/>
      <c r="B9" s="389"/>
      <c r="C9" s="389"/>
      <c r="D9" s="375"/>
      <c r="E9" s="389"/>
      <c r="F9" s="378"/>
      <c r="G9" s="378"/>
      <c r="H9" s="384"/>
      <c r="I9" s="378"/>
      <c r="J9" s="378"/>
      <c r="K9" s="375"/>
      <c r="L9" s="375"/>
      <c r="M9" s="376"/>
      <c r="N9" s="374"/>
      <c r="O9" s="79" t="s">
        <v>1002</v>
      </c>
      <c r="P9" s="44" t="s">
        <v>1004</v>
      </c>
      <c r="Q9" s="79" t="s">
        <v>1006</v>
      </c>
      <c r="R9" s="67">
        <v>3800000</v>
      </c>
      <c r="S9" s="46"/>
      <c r="T9" s="38">
        <v>526</v>
      </c>
      <c r="U9" s="124">
        <v>44673</v>
      </c>
      <c r="V9" s="313">
        <v>3800000</v>
      </c>
      <c r="W9" s="44"/>
      <c r="X9" s="80"/>
      <c r="Y9" s="313">
        <v>3800000</v>
      </c>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row>
    <row r="10" spans="1:130" s="51" customFormat="1" ht="15" x14ac:dyDescent="0.25">
      <c r="A10" s="375"/>
      <c r="B10" s="389"/>
      <c r="C10" s="389"/>
      <c r="D10" s="375"/>
      <c r="E10" s="389"/>
      <c r="F10" s="378"/>
      <c r="G10" s="378"/>
      <c r="H10" s="384"/>
      <c r="I10" s="378"/>
      <c r="J10" s="378"/>
      <c r="K10" s="375"/>
      <c r="L10" s="375"/>
      <c r="M10" s="376"/>
      <c r="N10" s="374"/>
      <c r="O10" s="79" t="s">
        <v>1003</v>
      </c>
      <c r="P10" s="268" t="s">
        <v>1005</v>
      </c>
      <c r="Q10" s="79" t="s">
        <v>1007</v>
      </c>
      <c r="R10" s="67">
        <v>91358000</v>
      </c>
      <c r="S10" s="46"/>
      <c r="T10" s="277">
        <v>528</v>
      </c>
      <c r="U10" s="124">
        <v>44677</v>
      </c>
      <c r="V10" s="313">
        <v>91358000</v>
      </c>
      <c r="W10" s="268"/>
      <c r="X10" s="80"/>
      <c r="Y10" s="313">
        <v>83984000</v>
      </c>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row>
    <row r="11" spans="1:130" s="51" customFormat="1" ht="15" x14ac:dyDescent="0.25">
      <c r="A11" s="363"/>
      <c r="B11" s="369"/>
      <c r="C11" s="369"/>
      <c r="D11" s="363"/>
      <c r="E11" s="369"/>
      <c r="F11" s="379"/>
      <c r="G11" s="379"/>
      <c r="H11" s="385"/>
      <c r="I11" s="379"/>
      <c r="J11" s="379"/>
      <c r="K11" s="363"/>
      <c r="L11" s="363"/>
      <c r="M11" s="365"/>
      <c r="N11" s="367"/>
      <c r="O11" s="79" t="s">
        <v>1457</v>
      </c>
      <c r="P11" s="44" t="s">
        <v>1458</v>
      </c>
      <c r="Q11" s="79" t="s">
        <v>1459</v>
      </c>
      <c r="R11" s="67">
        <v>310960000</v>
      </c>
      <c r="S11" s="46"/>
      <c r="T11" s="38">
        <v>757</v>
      </c>
      <c r="U11" s="124">
        <v>44736</v>
      </c>
      <c r="V11" s="313">
        <v>310960000</v>
      </c>
      <c r="W11" s="44"/>
      <c r="X11" s="80"/>
      <c r="Y11" s="313"/>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row>
    <row r="12" spans="1:130" s="109" customFormat="1" ht="15" x14ac:dyDescent="0.25">
      <c r="A12" s="93"/>
      <c r="B12" s="93"/>
      <c r="C12" s="93"/>
      <c r="D12" s="93"/>
      <c r="E12" s="106"/>
      <c r="F12" s="102"/>
      <c r="G12" s="102"/>
      <c r="H12" s="102"/>
      <c r="I12" s="93"/>
      <c r="J12" s="94"/>
      <c r="K12" s="93"/>
      <c r="L12" s="93"/>
      <c r="M12" s="103">
        <f>SUM(M8)</f>
        <v>1230788944</v>
      </c>
      <c r="N12" s="102"/>
      <c r="O12" s="107"/>
      <c r="P12" s="87"/>
      <c r="Q12" s="96"/>
      <c r="R12" s="105">
        <f>+SUM(R8:R11)</f>
        <v>737789200</v>
      </c>
      <c r="S12" s="90"/>
      <c r="T12" s="87"/>
      <c r="U12" s="96"/>
      <c r="V12" s="105">
        <f>SUM(V8:V11)</f>
        <v>512205800</v>
      </c>
      <c r="W12" s="87"/>
      <c r="X12" s="96"/>
      <c r="Y12" s="105">
        <f>SUM(Y8:Y11)</f>
        <v>193871800</v>
      </c>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row>
    <row r="13" spans="1:130" s="51" customFormat="1" ht="15" x14ac:dyDescent="0.25">
      <c r="A13" s="362" t="s">
        <v>129</v>
      </c>
      <c r="B13" s="368" t="s">
        <v>130</v>
      </c>
      <c r="C13" s="368" t="s">
        <v>126</v>
      </c>
      <c r="D13" s="372" t="s">
        <v>842</v>
      </c>
      <c r="E13" s="368" t="s">
        <v>131</v>
      </c>
      <c r="F13" s="377">
        <v>500000000</v>
      </c>
      <c r="G13" s="399">
        <v>0</v>
      </c>
      <c r="H13" s="399"/>
      <c r="I13" s="377">
        <v>195137440</v>
      </c>
      <c r="J13" s="362"/>
      <c r="K13" s="362"/>
      <c r="L13" s="362"/>
      <c r="M13" s="364">
        <f>+F13+G13++H13+J13+I13+K13-L13</f>
        <v>695137440</v>
      </c>
      <c r="N13" s="366">
        <f>500000000+2195047202-617862560</f>
        <v>2077184642</v>
      </c>
      <c r="O13" s="79" t="s">
        <v>755</v>
      </c>
      <c r="P13" s="44" t="s">
        <v>303</v>
      </c>
      <c r="Q13" s="81" t="s">
        <v>319</v>
      </c>
      <c r="R13" s="67">
        <v>20174000</v>
      </c>
      <c r="S13" s="46"/>
      <c r="T13" s="81">
        <v>318</v>
      </c>
      <c r="U13" s="124" t="s">
        <v>756</v>
      </c>
      <c r="V13" s="67">
        <v>20174000</v>
      </c>
      <c r="W13" s="44">
        <v>1703</v>
      </c>
      <c r="X13" s="80">
        <v>44631</v>
      </c>
      <c r="Y13" s="67">
        <v>20158600</v>
      </c>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row>
    <row r="14" spans="1:130" s="51" customFormat="1" ht="15" x14ac:dyDescent="0.25">
      <c r="A14" s="375"/>
      <c r="B14" s="389"/>
      <c r="C14" s="389"/>
      <c r="D14" s="375"/>
      <c r="E14" s="389"/>
      <c r="F14" s="378"/>
      <c r="G14" s="411"/>
      <c r="H14" s="411"/>
      <c r="I14" s="378"/>
      <c r="J14" s="375"/>
      <c r="K14" s="375"/>
      <c r="L14" s="375"/>
      <c r="M14" s="376"/>
      <c r="N14" s="374"/>
      <c r="O14" s="79" t="s">
        <v>288</v>
      </c>
      <c r="P14" s="44" t="s">
        <v>304</v>
      </c>
      <c r="Q14" s="81" t="s">
        <v>320</v>
      </c>
      <c r="R14" s="67">
        <v>6193320</v>
      </c>
      <c r="S14" s="46"/>
      <c r="T14" s="38">
        <v>326</v>
      </c>
      <c r="U14" s="124">
        <v>44602</v>
      </c>
      <c r="V14" s="67">
        <v>6193320</v>
      </c>
      <c r="W14" s="44">
        <v>1705</v>
      </c>
      <c r="X14" s="80">
        <v>44634</v>
      </c>
      <c r="Y14" s="67">
        <v>6188908</v>
      </c>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row>
    <row r="15" spans="1:130" s="51" customFormat="1" ht="15" x14ac:dyDescent="0.25">
      <c r="A15" s="375"/>
      <c r="B15" s="389"/>
      <c r="C15" s="389"/>
      <c r="D15" s="375"/>
      <c r="E15" s="389"/>
      <c r="F15" s="378"/>
      <c r="G15" s="411"/>
      <c r="H15" s="411"/>
      <c r="I15" s="378"/>
      <c r="J15" s="375"/>
      <c r="K15" s="375"/>
      <c r="L15" s="375"/>
      <c r="M15" s="376"/>
      <c r="N15" s="374"/>
      <c r="O15" s="79" t="s">
        <v>289</v>
      </c>
      <c r="P15" s="44" t="s">
        <v>305</v>
      </c>
      <c r="Q15" s="81" t="s">
        <v>321</v>
      </c>
      <c r="R15" s="67">
        <v>67870000</v>
      </c>
      <c r="S15" s="46"/>
      <c r="T15" s="38">
        <v>311</v>
      </c>
      <c r="U15" s="124">
        <v>44594</v>
      </c>
      <c r="V15" s="67">
        <v>67870000</v>
      </c>
      <c r="W15" s="309">
        <v>1725</v>
      </c>
      <c r="X15" s="80">
        <v>44638</v>
      </c>
      <c r="Y15" s="67">
        <v>67870000</v>
      </c>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row>
    <row r="16" spans="1:130" s="51" customFormat="1" ht="15" x14ac:dyDescent="0.25">
      <c r="A16" s="375"/>
      <c r="B16" s="389"/>
      <c r="C16" s="389"/>
      <c r="D16" s="375"/>
      <c r="E16" s="389"/>
      <c r="F16" s="378"/>
      <c r="G16" s="411"/>
      <c r="H16" s="411"/>
      <c r="I16" s="378"/>
      <c r="J16" s="375"/>
      <c r="K16" s="375"/>
      <c r="L16" s="375"/>
      <c r="M16" s="376"/>
      <c r="N16" s="374"/>
      <c r="O16" s="79" t="s">
        <v>290</v>
      </c>
      <c r="P16" s="44" t="s">
        <v>306</v>
      </c>
      <c r="Q16" s="81" t="s">
        <v>322</v>
      </c>
      <c r="R16" s="67">
        <v>95429250</v>
      </c>
      <c r="S16" s="46"/>
      <c r="T16" s="38">
        <v>324</v>
      </c>
      <c r="U16" s="124">
        <v>44602</v>
      </c>
      <c r="V16" s="67">
        <v>95429250</v>
      </c>
      <c r="W16" s="309">
        <v>1687</v>
      </c>
      <c r="X16" s="80">
        <v>44630</v>
      </c>
      <c r="Y16" s="67">
        <v>95429250</v>
      </c>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row>
    <row r="17" spans="1:130" s="51" customFormat="1" ht="15" x14ac:dyDescent="0.25">
      <c r="A17" s="375"/>
      <c r="B17" s="389"/>
      <c r="C17" s="389"/>
      <c r="D17" s="375"/>
      <c r="E17" s="389"/>
      <c r="F17" s="378"/>
      <c r="G17" s="411"/>
      <c r="H17" s="411"/>
      <c r="I17" s="378"/>
      <c r="J17" s="375"/>
      <c r="K17" s="375"/>
      <c r="L17" s="375"/>
      <c r="M17" s="376"/>
      <c r="N17" s="374"/>
      <c r="O17" s="79" t="s">
        <v>291</v>
      </c>
      <c r="P17" s="44" t="s">
        <v>307</v>
      </c>
      <c r="Q17" s="81" t="s">
        <v>323</v>
      </c>
      <c r="R17" s="67">
        <v>31702000</v>
      </c>
      <c r="S17" s="46"/>
      <c r="T17" s="38">
        <v>321</v>
      </c>
      <c r="U17" s="124">
        <v>44596</v>
      </c>
      <c r="V17" s="67">
        <v>31702000</v>
      </c>
      <c r="W17" s="309">
        <v>1686</v>
      </c>
      <c r="X17" s="80">
        <v>44630</v>
      </c>
      <c r="Y17" s="67">
        <v>31693200</v>
      </c>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row>
    <row r="18" spans="1:130" s="51" customFormat="1" ht="15" x14ac:dyDescent="0.25">
      <c r="A18" s="375"/>
      <c r="B18" s="389"/>
      <c r="C18" s="389"/>
      <c r="D18" s="375"/>
      <c r="E18" s="389"/>
      <c r="F18" s="378"/>
      <c r="G18" s="411"/>
      <c r="H18" s="411"/>
      <c r="I18" s="378"/>
      <c r="J18" s="375"/>
      <c r="K18" s="375"/>
      <c r="L18" s="375"/>
      <c r="M18" s="376"/>
      <c r="N18" s="374"/>
      <c r="O18" s="79" t="s">
        <v>292</v>
      </c>
      <c r="P18" s="44" t="s">
        <v>308</v>
      </c>
      <c r="Q18" s="81" t="s">
        <v>324</v>
      </c>
      <c r="R18" s="67">
        <v>15125600</v>
      </c>
      <c r="S18" s="46"/>
      <c r="T18" s="38">
        <v>320</v>
      </c>
      <c r="U18" s="124">
        <v>44596</v>
      </c>
      <c r="V18" s="67">
        <v>15125600</v>
      </c>
      <c r="W18" s="309">
        <v>1699</v>
      </c>
      <c r="X18" s="80">
        <v>44631</v>
      </c>
      <c r="Y18" s="67">
        <v>15124200</v>
      </c>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row>
    <row r="19" spans="1:130" s="51" customFormat="1" ht="15" x14ac:dyDescent="0.25">
      <c r="A19" s="375"/>
      <c r="B19" s="389"/>
      <c r="C19" s="389"/>
      <c r="D19" s="375"/>
      <c r="E19" s="389"/>
      <c r="F19" s="378"/>
      <c r="G19" s="411"/>
      <c r="H19" s="411"/>
      <c r="I19" s="378"/>
      <c r="J19" s="375"/>
      <c r="K19" s="375"/>
      <c r="L19" s="375"/>
      <c r="M19" s="376"/>
      <c r="N19" s="374"/>
      <c r="O19" s="79" t="s">
        <v>293</v>
      </c>
      <c r="P19" s="44" t="s">
        <v>309</v>
      </c>
      <c r="Q19" s="81" t="s">
        <v>325</v>
      </c>
      <c r="R19" s="67">
        <v>13613040</v>
      </c>
      <c r="S19" s="46"/>
      <c r="T19" s="81">
        <v>310</v>
      </c>
      <c r="U19" s="124" t="s">
        <v>757</v>
      </c>
      <c r="V19" s="67">
        <v>13613040</v>
      </c>
      <c r="W19" s="309">
        <v>1679</v>
      </c>
      <c r="X19" s="80">
        <v>44629</v>
      </c>
      <c r="Y19" s="67">
        <v>13611000</v>
      </c>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row>
    <row r="20" spans="1:130" s="51" customFormat="1" ht="15" x14ac:dyDescent="0.25">
      <c r="A20" s="375"/>
      <c r="B20" s="389"/>
      <c r="C20" s="389"/>
      <c r="D20" s="375"/>
      <c r="E20" s="389"/>
      <c r="F20" s="378"/>
      <c r="G20" s="411"/>
      <c r="H20" s="411"/>
      <c r="I20" s="378"/>
      <c r="J20" s="375"/>
      <c r="K20" s="375"/>
      <c r="L20" s="375"/>
      <c r="M20" s="376"/>
      <c r="N20" s="374"/>
      <c r="O20" s="79" t="s">
        <v>294</v>
      </c>
      <c r="P20" s="44" t="s">
        <v>310</v>
      </c>
      <c r="Q20" s="81" t="s">
        <v>326</v>
      </c>
      <c r="R20" s="67">
        <v>58584167</v>
      </c>
      <c r="S20" s="46"/>
      <c r="T20" s="38">
        <v>312</v>
      </c>
      <c r="U20" s="124">
        <v>44594</v>
      </c>
      <c r="V20" s="67">
        <v>58584167</v>
      </c>
      <c r="W20" s="309">
        <v>1681</v>
      </c>
      <c r="X20" s="80">
        <v>44629</v>
      </c>
      <c r="Y20" s="67">
        <v>58578520</v>
      </c>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row>
    <row r="21" spans="1:130" s="51" customFormat="1" ht="15" x14ac:dyDescent="0.25">
      <c r="A21" s="375"/>
      <c r="B21" s="389"/>
      <c r="C21" s="389"/>
      <c r="D21" s="375"/>
      <c r="E21" s="389"/>
      <c r="F21" s="378"/>
      <c r="G21" s="411"/>
      <c r="H21" s="411"/>
      <c r="I21" s="378"/>
      <c r="J21" s="375"/>
      <c r="K21" s="375"/>
      <c r="L21" s="375"/>
      <c r="M21" s="376"/>
      <c r="N21" s="374"/>
      <c r="O21" s="79" t="s">
        <v>295</v>
      </c>
      <c r="P21" s="44" t="s">
        <v>311</v>
      </c>
      <c r="Q21" s="81" t="s">
        <v>322</v>
      </c>
      <c r="R21" s="67">
        <v>48350820</v>
      </c>
      <c r="S21" s="46"/>
      <c r="T21" s="38">
        <v>328</v>
      </c>
      <c r="U21" s="124">
        <v>44602</v>
      </c>
      <c r="V21" s="67">
        <v>48350820</v>
      </c>
      <c r="W21" s="309">
        <v>1688</v>
      </c>
      <c r="X21" s="80">
        <v>44630</v>
      </c>
      <c r="Y21" s="67">
        <v>48350820</v>
      </c>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row>
    <row r="22" spans="1:130" s="51" customFormat="1" ht="15" x14ac:dyDescent="0.25">
      <c r="A22" s="375"/>
      <c r="B22" s="389"/>
      <c r="C22" s="389"/>
      <c r="D22" s="375"/>
      <c r="E22" s="389"/>
      <c r="F22" s="378"/>
      <c r="G22" s="411"/>
      <c r="H22" s="411"/>
      <c r="I22" s="378"/>
      <c r="J22" s="375"/>
      <c r="K22" s="375"/>
      <c r="L22" s="375"/>
      <c r="M22" s="376"/>
      <c r="N22" s="374"/>
      <c r="O22" s="79" t="s">
        <v>296</v>
      </c>
      <c r="P22" s="44" t="s">
        <v>312</v>
      </c>
      <c r="Q22" s="81" t="s">
        <v>327</v>
      </c>
      <c r="R22" s="67">
        <v>15125600</v>
      </c>
      <c r="S22" s="46"/>
      <c r="T22" s="38">
        <v>323</v>
      </c>
      <c r="U22" s="124">
        <v>44601</v>
      </c>
      <c r="V22" s="67">
        <v>15125600</v>
      </c>
      <c r="W22" s="309">
        <v>1685</v>
      </c>
      <c r="X22" s="80">
        <v>44630</v>
      </c>
      <c r="Y22" s="67">
        <v>15124200</v>
      </c>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row>
    <row r="23" spans="1:130" s="51" customFormat="1" ht="15" x14ac:dyDescent="0.25">
      <c r="A23" s="375"/>
      <c r="B23" s="389"/>
      <c r="C23" s="389"/>
      <c r="D23" s="375"/>
      <c r="E23" s="389"/>
      <c r="F23" s="378"/>
      <c r="G23" s="411"/>
      <c r="H23" s="411"/>
      <c r="I23" s="378"/>
      <c r="J23" s="375"/>
      <c r="K23" s="375"/>
      <c r="L23" s="375"/>
      <c r="M23" s="376"/>
      <c r="N23" s="374"/>
      <c r="O23" s="79" t="s">
        <v>297</v>
      </c>
      <c r="P23" s="44" t="s">
        <v>313</v>
      </c>
      <c r="Q23" s="81" t="s">
        <v>328</v>
      </c>
      <c r="R23" s="67">
        <v>11732560</v>
      </c>
      <c r="S23" s="46"/>
      <c r="T23" s="38">
        <v>313</v>
      </c>
      <c r="U23" s="124">
        <v>44594</v>
      </c>
      <c r="V23" s="67">
        <v>11732560</v>
      </c>
      <c r="W23" s="309">
        <v>1675</v>
      </c>
      <c r="X23" s="80">
        <v>44628</v>
      </c>
      <c r="Y23" s="67">
        <v>11731200</v>
      </c>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row>
    <row r="24" spans="1:130" s="51" customFormat="1" ht="15" x14ac:dyDescent="0.25">
      <c r="A24" s="375"/>
      <c r="B24" s="389"/>
      <c r="C24" s="389"/>
      <c r="D24" s="375"/>
      <c r="E24" s="389"/>
      <c r="F24" s="378"/>
      <c r="G24" s="411"/>
      <c r="H24" s="411"/>
      <c r="I24" s="378"/>
      <c r="J24" s="375"/>
      <c r="K24" s="375"/>
      <c r="L24" s="375"/>
      <c r="M24" s="376"/>
      <c r="N24" s="374"/>
      <c r="O24" s="79" t="s">
        <v>298</v>
      </c>
      <c r="P24" s="44" t="s">
        <v>314</v>
      </c>
      <c r="Q24" s="81" t="s">
        <v>329</v>
      </c>
      <c r="R24" s="67">
        <v>20797700</v>
      </c>
      <c r="S24" s="46"/>
      <c r="T24" s="38">
        <v>314</v>
      </c>
      <c r="U24" s="124">
        <v>44594</v>
      </c>
      <c r="V24" s="67">
        <v>20797700</v>
      </c>
      <c r="W24" s="309">
        <v>1680</v>
      </c>
      <c r="X24" s="80">
        <v>44629</v>
      </c>
      <c r="Y24" s="67">
        <v>20794800</v>
      </c>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row>
    <row r="25" spans="1:130" s="51" customFormat="1" ht="15" x14ac:dyDescent="0.25">
      <c r="A25" s="375"/>
      <c r="B25" s="389"/>
      <c r="C25" s="389"/>
      <c r="D25" s="375"/>
      <c r="E25" s="389"/>
      <c r="F25" s="378"/>
      <c r="G25" s="411"/>
      <c r="H25" s="411"/>
      <c r="I25" s="378"/>
      <c r="J25" s="375"/>
      <c r="K25" s="375"/>
      <c r="L25" s="375"/>
      <c r="M25" s="376"/>
      <c r="N25" s="374"/>
      <c r="O25" s="79" t="s">
        <v>299</v>
      </c>
      <c r="P25" s="44" t="s">
        <v>315</v>
      </c>
      <c r="Q25" s="81" t="s">
        <v>322</v>
      </c>
      <c r="R25" s="67">
        <v>4644990</v>
      </c>
      <c r="S25" s="46"/>
      <c r="T25" s="38">
        <v>327</v>
      </c>
      <c r="U25" s="124">
        <v>44602</v>
      </c>
      <c r="V25" s="67">
        <v>4644990</v>
      </c>
      <c r="W25" s="309">
        <v>1704</v>
      </c>
      <c r="X25" s="80">
        <v>44634</v>
      </c>
      <c r="Y25" s="67">
        <v>4643980</v>
      </c>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row>
    <row r="26" spans="1:130" s="51" customFormat="1" ht="15" x14ac:dyDescent="0.25">
      <c r="A26" s="375"/>
      <c r="B26" s="389"/>
      <c r="C26" s="389"/>
      <c r="D26" s="375"/>
      <c r="E26" s="389"/>
      <c r="F26" s="378"/>
      <c r="G26" s="411"/>
      <c r="H26" s="411"/>
      <c r="I26" s="378"/>
      <c r="J26" s="375"/>
      <c r="K26" s="375"/>
      <c r="L26" s="375"/>
      <c r="M26" s="376"/>
      <c r="N26" s="374"/>
      <c r="O26" s="79" t="s">
        <v>300</v>
      </c>
      <c r="P26" s="44" t="s">
        <v>316</v>
      </c>
      <c r="Q26" s="81" t="s">
        <v>330</v>
      </c>
      <c r="R26" s="67">
        <v>10587920</v>
      </c>
      <c r="S26" s="46"/>
      <c r="T26" s="38">
        <v>317</v>
      </c>
      <c r="U26" s="124">
        <v>44596</v>
      </c>
      <c r="V26" s="67">
        <v>10587920</v>
      </c>
      <c r="W26" s="309">
        <v>1689</v>
      </c>
      <c r="X26" s="80">
        <v>44630</v>
      </c>
      <c r="Y26" s="67">
        <v>10584600</v>
      </c>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row>
    <row r="27" spans="1:130" s="51" customFormat="1" ht="15" x14ac:dyDescent="0.25">
      <c r="A27" s="375"/>
      <c r="B27" s="389"/>
      <c r="C27" s="389"/>
      <c r="D27" s="375"/>
      <c r="E27" s="389"/>
      <c r="F27" s="378"/>
      <c r="G27" s="411"/>
      <c r="H27" s="411"/>
      <c r="I27" s="378"/>
      <c r="J27" s="375"/>
      <c r="K27" s="375"/>
      <c r="L27" s="375"/>
      <c r="M27" s="376"/>
      <c r="N27" s="374"/>
      <c r="O27" s="79" t="s">
        <v>301</v>
      </c>
      <c r="P27" s="44" t="s">
        <v>317</v>
      </c>
      <c r="Q27" s="81" t="s">
        <v>331</v>
      </c>
      <c r="R27" s="67">
        <v>59709650</v>
      </c>
      <c r="S27" s="46"/>
      <c r="T27" s="38">
        <v>319</v>
      </c>
      <c r="U27" s="124">
        <v>44596</v>
      </c>
      <c r="V27" s="67">
        <v>59709650</v>
      </c>
      <c r="W27" s="309">
        <v>1676</v>
      </c>
      <c r="X27" s="80">
        <v>44628</v>
      </c>
      <c r="Y27" s="67">
        <v>59699640</v>
      </c>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row>
    <row r="28" spans="1:130" s="51" customFormat="1" ht="15" x14ac:dyDescent="0.25">
      <c r="A28" s="375"/>
      <c r="B28" s="389"/>
      <c r="C28" s="389"/>
      <c r="D28" s="363"/>
      <c r="E28" s="369"/>
      <c r="F28" s="379"/>
      <c r="G28" s="400"/>
      <c r="H28" s="400"/>
      <c r="I28" s="379"/>
      <c r="J28" s="363"/>
      <c r="K28" s="363"/>
      <c r="L28" s="363"/>
      <c r="M28" s="365"/>
      <c r="N28" s="374"/>
      <c r="O28" s="79" t="s">
        <v>302</v>
      </c>
      <c r="P28" s="44" t="s">
        <v>318</v>
      </c>
      <c r="Q28" s="81" t="s">
        <v>332</v>
      </c>
      <c r="R28" s="67">
        <v>20358240</v>
      </c>
      <c r="S28" s="46"/>
      <c r="T28" s="38">
        <v>325</v>
      </c>
      <c r="U28" s="124" t="s">
        <v>758</v>
      </c>
      <c r="V28" s="67">
        <v>20358240</v>
      </c>
      <c r="W28" s="309">
        <v>2077</v>
      </c>
      <c r="X28" s="80">
        <v>44650</v>
      </c>
      <c r="Y28" s="67">
        <v>20358240</v>
      </c>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row>
    <row r="29" spans="1:130" s="51" customFormat="1" ht="27" x14ac:dyDescent="0.25">
      <c r="A29" s="375"/>
      <c r="B29" s="389"/>
      <c r="C29" s="389"/>
      <c r="D29" s="212" t="s">
        <v>1214</v>
      </c>
      <c r="E29" s="207" t="s">
        <v>165</v>
      </c>
      <c r="F29" s="215"/>
      <c r="G29" s="209"/>
      <c r="H29" s="334">
        <v>657974652</v>
      </c>
      <c r="I29" s="334">
        <v>719072550</v>
      </c>
      <c r="J29" s="86"/>
      <c r="K29" s="212"/>
      <c r="L29" s="212"/>
      <c r="M29" s="246">
        <f>+F29+G29+H29+I29+J29+K29-L29</f>
        <v>1377047202</v>
      </c>
      <c r="N29" s="374"/>
      <c r="O29" s="79"/>
      <c r="P29" s="217"/>
      <c r="Q29" s="81"/>
      <c r="R29" s="67"/>
      <c r="S29" s="46"/>
      <c r="T29" s="38"/>
      <c r="U29" s="124"/>
      <c r="V29" s="67"/>
      <c r="W29" s="217"/>
      <c r="X29" s="80"/>
      <c r="Y29" s="67"/>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row>
    <row r="30" spans="1:130" s="51" customFormat="1" ht="27" x14ac:dyDescent="0.25">
      <c r="A30" s="363"/>
      <c r="B30" s="369"/>
      <c r="C30" s="369"/>
      <c r="D30" s="217" t="s">
        <v>833</v>
      </c>
      <c r="E30" s="207" t="s">
        <v>117</v>
      </c>
      <c r="F30" s="215"/>
      <c r="G30" s="209"/>
      <c r="H30" s="215"/>
      <c r="I30" s="334">
        <v>5000000</v>
      </c>
      <c r="J30" s="86"/>
      <c r="K30" s="212"/>
      <c r="L30" s="212"/>
      <c r="M30" s="246">
        <f>+F30+G30+H30+I30+J30+K30-L30</f>
        <v>5000000</v>
      </c>
      <c r="N30" s="367"/>
      <c r="O30" s="79"/>
      <c r="P30" s="217"/>
      <c r="Q30" s="81"/>
      <c r="R30" s="67"/>
      <c r="S30" s="46"/>
      <c r="T30" s="38"/>
      <c r="U30" s="124"/>
      <c r="V30" s="67"/>
      <c r="W30" s="217"/>
      <c r="X30" s="80"/>
      <c r="Y30" s="67"/>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row>
    <row r="31" spans="1:130" s="109" customFormat="1" ht="15" x14ac:dyDescent="0.25">
      <c r="A31" s="93"/>
      <c r="B31" s="93"/>
      <c r="C31" s="93"/>
      <c r="D31" s="93"/>
      <c r="E31" s="106"/>
      <c r="F31" s="102"/>
      <c r="G31" s="102"/>
      <c r="H31" s="102"/>
      <c r="I31" s="93"/>
      <c r="J31" s="94"/>
      <c r="K31" s="93"/>
      <c r="L31" s="93"/>
      <c r="M31" s="103">
        <f>SUM(M13:M30)</f>
        <v>2077184642</v>
      </c>
      <c r="N31" s="102"/>
      <c r="O31" s="107"/>
      <c r="P31" s="87"/>
      <c r="Q31" s="96"/>
      <c r="R31" s="105">
        <f>SUM(R13:R30)</f>
        <v>499998857</v>
      </c>
      <c r="S31" s="90"/>
      <c r="T31" s="87"/>
      <c r="U31" s="96"/>
      <c r="V31" s="105">
        <f>SUM(V13:V30)</f>
        <v>499998857</v>
      </c>
      <c r="W31" s="87"/>
      <c r="X31" s="96"/>
      <c r="Y31" s="105">
        <f>SUM(Y13:Y30)</f>
        <v>499941158</v>
      </c>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c r="DY31" s="108"/>
      <c r="DZ31" s="108"/>
    </row>
    <row r="32" spans="1:130" s="51" customFormat="1" ht="15" x14ac:dyDescent="0.25">
      <c r="A32" s="362" t="s">
        <v>132</v>
      </c>
      <c r="B32" s="368" t="s">
        <v>1490</v>
      </c>
      <c r="C32" s="368" t="s">
        <v>126</v>
      </c>
      <c r="D32" s="372" t="s">
        <v>859</v>
      </c>
      <c r="E32" s="368" t="s">
        <v>133</v>
      </c>
      <c r="F32" s="377">
        <v>218957921</v>
      </c>
      <c r="G32" s="383">
        <v>0</v>
      </c>
      <c r="H32" s="213"/>
      <c r="I32" s="362"/>
      <c r="J32" s="362"/>
      <c r="K32" s="362"/>
      <c r="L32" s="377">
        <v>3000000</v>
      </c>
      <c r="M32" s="364">
        <f>+F32+G32+I32+H32:H42+J32+K32-L32</f>
        <v>215957921</v>
      </c>
      <c r="N32" s="366">
        <f>972357355+992261112-35590947</f>
        <v>1929027520</v>
      </c>
      <c r="O32" s="287" t="s">
        <v>337</v>
      </c>
      <c r="P32" s="289">
        <v>10</v>
      </c>
      <c r="Q32" s="287" t="s">
        <v>513</v>
      </c>
      <c r="R32" s="291">
        <v>103170118</v>
      </c>
      <c r="S32" s="46"/>
      <c r="T32" s="38">
        <v>32</v>
      </c>
      <c r="U32" s="124">
        <v>44605</v>
      </c>
      <c r="V32" s="67">
        <v>94473543</v>
      </c>
      <c r="W32" s="38">
        <v>151</v>
      </c>
      <c r="X32" s="124" t="s">
        <v>860</v>
      </c>
      <c r="Y32" s="67">
        <v>5400002</v>
      </c>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row>
    <row r="33" spans="1:130" s="51" customFormat="1" ht="15" x14ac:dyDescent="0.25">
      <c r="A33" s="375"/>
      <c r="B33" s="389"/>
      <c r="C33" s="389"/>
      <c r="D33" s="392"/>
      <c r="E33" s="389"/>
      <c r="F33" s="378"/>
      <c r="G33" s="384"/>
      <c r="H33" s="214"/>
      <c r="I33" s="375"/>
      <c r="J33" s="375"/>
      <c r="K33" s="375"/>
      <c r="L33" s="378"/>
      <c r="M33" s="376"/>
      <c r="N33" s="374"/>
      <c r="O33" s="288" t="s">
        <v>1475</v>
      </c>
      <c r="P33" s="293" t="s">
        <v>1476</v>
      </c>
      <c r="Q33" s="288" t="s">
        <v>1477</v>
      </c>
      <c r="R33" s="292">
        <v>112743063</v>
      </c>
      <c r="S33" s="46"/>
      <c r="T33" s="38"/>
      <c r="U33" s="124"/>
      <c r="V33" s="67"/>
      <c r="W33" s="38">
        <v>152</v>
      </c>
      <c r="X33" s="124" t="s">
        <v>860</v>
      </c>
      <c r="Y33" s="67">
        <v>9670241</v>
      </c>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row>
    <row r="34" spans="1:130" s="51" customFormat="1" ht="15" x14ac:dyDescent="0.25">
      <c r="A34" s="375"/>
      <c r="B34" s="389"/>
      <c r="C34" s="389"/>
      <c r="D34" s="392"/>
      <c r="E34" s="389"/>
      <c r="F34" s="378"/>
      <c r="G34" s="384"/>
      <c r="H34" s="214"/>
      <c r="I34" s="375"/>
      <c r="J34" s="375"/>
      <c r="K34" s="375"/>
      <c r="L34" s="378"/>
      <c r="M34" s="376"/>
      <c r="N34" s="374"/>
      <c r="O34" s="288"/>
      <c r="P34" s="290"/>
      <c r="Q34" s="288"/>
      <c r="R34" s="292"/>
      <c r="S34" s="46"/>
      <c r="T34" s="38"/>
      <c r="U34" s="124"/>
      <c r="V34" s="67"/>
      <c r="W34" s="38">
        <v>182</v>
      </c>
      <c r="X34" s="124" t="s">
        <v>860</v>
      </c>
      <c r="Y34" s="67">
        <v>7354040</v>
      </c>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row>
    <row r="35" spans="1:130" s="51" customFormat="1" ht="15" x14ac:dyDescent="0.25">
      <c r="A35" s="375"/>
      <c r="B35" s="389"/>
      <c r="C35" s="389"/>
      <c r="D35" s="392"/>
      <c r="E35" s="389"/>
      <c r="F35" s="378"/>
      <c r="G35" s="384"/>
      <c r="H35" s="214"/>
      <c r="I35" s="375"/>
      <c r="J35" s="375"/>
      <c r="K35" s="375"/>
      <c r="L35" s="378"/>
      <c r="M35" s="376"/>
      <c r="N35" s="374"/>
      <c r="O35" s="288"/>
      <c r="P35" s="290"/>
      <c r="Q35" s="288"/>
      <c r="R35" s="292"/>
      <c r="S35" s="46"/>
      <c r="T35" s="38"/>
      <c r="U35" s="124"/>
      <c r="V35" s="67"/>
      <c r="W35" s="38">
        <v>183</v>
      </c>
      <c r="X35" s="124" t="s">
        <v>860</v>
      </c>
      <c r="Y35" s="67">
        <v>9192698</v>
      </c>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row>
    <row r="36" spans="1:130" s="51" customFormat="1" ht="15" x14ac:dyDescent="0.25">
      <c r="A36" s="375"/>
      <c r="B36" s="389"/>
      <c r="C36" s="389"/>
      <c r="D36" s="392"/>
      <c r="E36" s="389"/>
      <c r="F36" s="378"/>
      <c r="G36" s="384"/>
      <c r="H36" s="214"/>
      <c r="I36" s="375"/>
      <c r="J36" s="375"/>
      <c r="K36" s="375"/>
      <c r="L36" s="378"/>
      <c r="M36" s="376"/>
      <c r="N36" s="374"/>
      <c r="O36" s="288"/>
      <c r="P36" s="290"/>
      <c r="Q36" s="288"/>
      <c r="R36" s="292"/>
      <c r="S36" s="46"/>
      <c r="T36" s="38"/>
      <c r="U36" s="124"/>
      <c r="V36" s="67"/>
      <c r="W36" s="38">
        <v>187</v>
      </c>
      <c r="X36" s="124" t="s">
        <v>861</v>
      </c>
      <c r="Y36" s="67">
        <v>9192698</v>
      </c>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row>
    <row r="37" spans="1:130" s="51" customFormat="1" ht="15" x14ac:dyDescent="0.25">
      <c r="A37" s="375"/>
      <c r="B37" s="389"/>
      <c r="C37" s="389"/>
      <c r="D37" s="392"/>
      <c r="E37" s="389"/>
      <c r="F37" s="378"/>
      <c r="G37" s="384"/>
      <c r="H37" s="214"/>
      <c r="I37" s="375"/>
      <c r="J37" s="375"/>
      <c r="K37" s="375"/>
      <c r="L37" s="378"/>
      <c r="M37" s="376"/>
      <c r="N37" s="374"/>
      <c r="O37" s="288"/>
      <c r="P37" s="290"/>
      <c r="Q37" s="288"/>
      <c r="R37" s="292"/>
      <c r="S37" s="46"/>
      <c r="T37" s="38"/>
      <c r="U37" s="124"/>
      <c r="V37" s="67"/>
      <c r="W37" s="38">
        <v>208</v>
      </c>
      <c r="X37" s="124" t="s">
        <v>861</v>
      </c>
      <c r="Y37" s="67">
        <v>10267169</v>
      </c>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row>
    <row r="38" spans="1:130" s="51" customFormat="1" ht="15" x14ac:dyDescent="0.25">
      <c r="A38" s="375"/>
      <c r="B38" s="389"/>
      <c r="C38" s="389"/>
      <c r="D38" s="392"/>
      <c r="E38" s="389"/>
      <c r="F38" s="378"/>
      <c r="G38" s="384"/>
      <c r="H38" s="214"/>
      <c r="I38" s="375"/>
      <c r="J38" s="375"/>
      <c r="K38" s="375"/>
      <c r="L38" s="378"/>
      <c r="M38" s="376"/>
      <c r="N38" s="374"/>
      <c r="O38" s="288"/>
      <c r="P38" s="290"/>
      <c r="Q38" s="288"/>
      <c r="R38" s="292"/>
      <c r="S38" s="46"/>
      <c r="T38" s="38"/>
      <c r="U38" s="124"/>
      <c r="V38" s="67"/>
      <c r="W38" s="38">
        <v>209</v>
      </c>
      <c r="X38" s="124" t="s">
        <v>861</v>
      </c>
      <c r="Y38" s="67">
        <v>9192698</v>
      </c>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row>
    <row r="39" spans="1:130" s="51" customFormat="1" ht="15" x14ac:dyDescent="0.25">
      <c r="A39" s="375"/>
      <c r="B39" s="389"/>
      <c r="C39" s="389"/>
      <c r="D39" s="392"/>
      <c r="E39" s="389"/>
      <c r="F39" s="378"/>
      <c r="G39" s="384"/>
      <c r="H39" s="214"/>
      <c r="I39" s="375"/>
      <c r="J39" s="375"/>
      <c r="K39" s="375"/>
      <c r="L39" s="378"/>
      <c r="M39" s="376"/>
      <c r="N39" s="374"/>
      <c r="O39" s="288"/>
      <c r="P39" s="290"/>
      <c r="Q39" s="288"/>
      <c r="R39" s="292"/>
      <c r="S39" s="46"/>
      <c r="T39" s="38"/>
      <c r="U39" s="124"/>
      <c r="V39" s="67"/>
      <c r="W39" s="38">
        <v>273</v>
      </c>
      <c r="X39" s="124" t="s">
        <v>862</v>
      </c>
      <c r="Y39" s="67">
        <v>9013619</v>
      </c>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row>
    <row r="40" spans="1:130" s="51" customFormat="1" ht="15" x14ac:dyDescent="0.25">
      <c r="A40" s="375"/>
      <c r="B40" s="389"/>
      <c r="C40" s="389"/>
      <c r="D40" s="392"/>
      <c r="E40" s="389"/>
      <c r="F40" s="378"/>
      <c r="G40" s="384"/>
      <c r="H40" s="214"/>
      <c r="I40" s="375"/>
      <c r="J40" s="375"/>
      <c r="K40" s="375"/>
      <c r="L40" s="378"/>
      <c r="M40" s="376"/>
      <c r="N40" s="374"/>
      <c r="O40" s="288"/>
      <c r="P40" s="290"/>
      <c r="Q40" s="288"/>
      <c r="R40" s="292"/>
      <c r="S40" s="46"/>
      <c r="T40" s="38"/>
      <c r="U40" s="124"/>
      <c r="V40" s="67"/>
      <c r="W40" s="38">
        <v>308</v>
      </c>
      <c r="X40" s="124" t="s">
        <v>863</v>
      </c>
      <c r="Y40" s="67">
        <v>8834540</v>
      </c>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row>
    <row r="41" spans="1:130" s="51" customFormat="1" ht="15" x14ac:dyDescent="0.25">
      <c r="A41" s="375"/>
      <c r="B41" s="389"/>
      <c r="C41" s="389"/>
      <c r="D41" s="392"/>
      <c r="E41" s="389"/>
      <c r="F41" s="378"/>
      <c r="G41" s="384"/>
      <c r="H41" s="214"/>
      <c r="I41" s="375"/>
      <c r="J41" s="375"/>
      <c r="K41" s="375"/>
      <c r="L41" s="378"/>
      <c r="M41" s="376"/>
      <c r="N41" s="374"/>
      <c r="O41" s="288"/>
      <c r="P41" s="448"/>
      <c r="Q41" s="446"/>
      <c r="R41" s="384"/>
      <c r="S41" s="46"/>
      <c r="T41" s="38"/>
      <c r="U41" s="124"/>
      <c r="V41" s="67"/>
      <c r="W41" s="38">
        <v>974</v>
      </c>
      <c r="X41" s="124" t="s">
        <v>864</v>
      </c>
      <c r="Y41" s="67">
        <v>8177919</v>
      </c>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row>
    <row r="42" spans="1:130" s="51" customFormat="1" ht="15" x14ac:dyDescent="0.25">
      <c r="A42" s="375"/>
      <c r="B42" s="389"/>
      <c r="C42" s="389"/>
      <c r="D42" s="392"/>
      <c r="E42" s="389"/>
      <c r="F42" s="379"/>
      <c r="G42" s="385"/>
      <c r="H42" s="215"/>
      <c r="I42" s="363"/>
      <c r="J42" s="363"/>
      <c r="K42" s="363"/>
      <c r="L42" s="379"/>
      <c r="M42" s="376"/>
      <c r="N42" s="374"/>
      <c r="O42" s="446"/>
      <c r="P42" s="448"/>
      <c r="Q42" s="446"/>
      <c r="R42" s="384"/>
      <c r="S42" s="46"/>
      <c r="T42" s="38"/>
      <c r="U42" s="124"/>
      <c r="V42" s="67"/>
      <c r="W42" s="38">
        <v>1053</v>
      </c>
      <c r="X42" s="124" t="s">
        <v>864</v>
      </c>
      <c r="Y42" s="67">
        <v>8177919</v>
      </c>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row>
    <row r="43" spans="1:130" s="51" customFormat="1" ht="15" x14ac:dyDescent="0.25">
      <c r="A43" s="375"/>
      <c r="B43" s="389"/>
      <c r="C43" s="389"/>
      <c r="D43" s="373"/>
      <c r="E43" s="369"/>
      <c r="F43" s="328"/>
      <c r="G43" s="328"/>
      <c r="H43" s="328"/>
      <c r="I43" s="327"/>
      <c r="J43" s="327"/>
      <c r="K43" s="327"/>
      <c r="L43" s="328"/>
      <c r="M43" s="365"/>
      <c r="N43" s="374"/>
      <c r="O43" s="447"/>
      <c r="P43" s="449"/>
      <c r="Q43" s="447"/>
      <c r="R43" s="385"/>
      <c r="S43" s="46"/>
      <c r="T43" s="330">
        <v>772</v>
      </c>
      <c r="U43" s="312">
        <v>44742</v>
      </c>
      <c r="V43" s="313">
        <v>112743063</v>
      </c>
      <c r="W43" s="330"/>
      <c r="X43" s="312"/>
      <c r="Y43" s="313"/>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row>
    <row r="44" spans="1:130" s="51" customFormat="1" ht="15" x14ac:dyDescent="0.25">
      <c r="A44" s="375"/>
      <c r="B44" s="389"/>
      <c r="C44" s="389"/>
      <c r="D44" s="372" t="s">
        <v>865</v>
      </c>
      <c r="E44" s="368" t="s">
        <v>134</v>
      </c>
      <c r="F44" s="377">
        <v>13154167</v>
      </c>
      <c r="G44" s="383">
        <v>0</v>
      </c>
      <c r="H44" s="383"/>
      <c r="I44" s="362"/>
      <c r="J44" s="362"/>
      <c r="K44" s="377">
        <v>1300000</v>
      </c>
      <c r="L44" s="362"/>
      <c r="M44" s="364">
        <f>+F44+G44+H44:H54+J44+I44+K44-L44</f>
        <v>14454167</v>
      </c>
      <c r="N44" s="374"/>
      <c r="O44" s="287" t="s">
        <v>333</v>
      </c>
      <c r="P44" s="285">
        <v>6</v>
      </c>
      <c r="Q44" s="287" t="s">
        <v>402</v>
      </c>
      <c r="R44" s="291">
        <v>7347600</v>
      </c>
      <c r="S44" s="46"/>
      <c r="T44" s="38">
        <v>32</v>
      </c>
      <c r="U44" s="124">
        <v>44605</v>
      </c>
      <c r="V44" s="67">
        <v>6581150</v>
      </c>
      <c r="W44" s="38">
        <v>151</v>
      </c>
      <c r="X44" s="124" t="s">
        <v>860</v>
      </c>
      <c r="Y44" s="67">
        <v>632727</v>
      </c>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row>
    <row r="45" spans="1:130" s="51" customFormat="1" ht="15" x14ac:dyDescent="0.25">
      <c r="A45" s="375"/>
      <c r="B45" s="389"/>
      <c r="C45" s="389"/>
      <c r="D45" s="392"/>
      <c r="E45" s="389"/>
      <c r="F45" s="378"/>
      <c r="G45" s="384"/>
      <c r="H45" s="384"/>
      <c r="I45" s="375"/>
      <c r="J45" s="375"/>
      <c r="K45" s="378"/>
      <c r="L45" s="375"/>
      <c r="M45" s="376"/>
      <c r="N45" s="374"/>
      <c r="O45" s="288" t="s">
        <v>1481</v>
      </c>
      <c r="P45" s="294" t="s">
        <v>1482</v>
      </c>
      <c r="Q45" s="288" t="s">
        <v>1483</v>
      </c>
      <c r="R45" s="292">
        <v>7815371</v>
      </c>
      <c r="S45" s="46"/>
      <c r="T45" s="38"/>
      <c r="U45" s="124"/>
      <c r="V45" s="67"/>
      <c r="W45" s="38">
        <v>152</v>
      </c>
      <c r="X45" s="124" t="s">
        <v>860</v>
      </c>
      <c r="Y45" s="67">
        <v>632727</v>
      </c>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row>
    <row r="46" spans="1:130" s="51" customFormat="1" ht="15" x14ac:dyDescent="0.25">
      <c r="A46" s="375"/>
      <c r="B46" s="389"/>
      <c r="C46" s="389"/>
      <c r="D46" s="392"/>
      <c r="E46" s="389"/>
      <c r="F46" s="378"/>
      <c r="G46" s="384"/>
      <c r="H46" s="384"/>
      <c r="I46" s="375"/>
      <c r="J46" s="375"/>
      <c r="K46" s="378"/>
      <c r="L46" s="375"/>
      <c r="M46" s="376"/>
      <c r="N46" s="374"/>
      <c r="O46" s="288"/>
      <c r="P46" s="286"/>
      <c r="Q46" s="288"/>
      <c r="R46" s="292"/>
      <c r="S46" s="46"/>
      <c r="T46" s="38"/>
      <c r="U46" s="124"/>
      <c r="V46" s="67"/>
      <c r="W46" s="38">
        <v>182</v>
      </c>
      <c r="X46" s="124" t="s">
        <v>860</v>
      </c>
      <c r="Y46" s="67">
        <v>601482</v>
      </c>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row>
    <row r="47" spans="1:130" s="51" customFormat="1" ht="15" x14ac:dyDescent="0.25">
      <c r="A47" s="375"/>
      <c r="B47" s="389"/>
      <c r="C47" s="389"/>
      <c r="D47" s="392"/>
      <c r="E47" s="389"/>
      <c r="F47" s="378"/>
      <c r="G47" s="384"/>
      <c r="H47" s="384"/>
      <c r="I47" s="375"/>
      <c r="J47" s="375"/>
      <c r="K47" s="378"/>
      <c r="L47" s="375"/>
      <c r="M47" s="376"/>
      <c r="N47" s="374"/>
      <c r="O47" s="288"/>
      <c r="P47" s="286"/>
      <c r="Q47" s="288"/>
      <c r="R47" s="292"/>
      <c r="S47" s="46"/>
      <c r="T47" s="38"/>
      <c r="U47" s="124"/>
      <c r="V47" s="67"/>
      <c r="W47" s="38">
        <v>183</v>
      </c>
      <c r="X47" s="124" t="s">
        <v>860</v>
      </c>
      <c r="Y47" s="67">
        <v>601482</v>
      </c>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50"/>
      <c r="DY47" s="50"/>
      <c r="DZ47" s="50"/>
    </row>
    <row r="48" spans="1:130" s="51" customFormat="1" ht="15" x14ac:dyDescent="0.25">
      <c r="A48" s="375"/>
      <c r="B48" s="389"/>
      <c r="C48" s="389"/>
      <c r="D48" s="392"/>
      <c r="E48" s="389"/>
      <c r="F48" s="378"/>
      <c r="G48" s="384"/>
      <c r="H48" s="384"/>
      <c r="I48" s="375"/>
      <c r="J48" s="375"/>
      <c r="K48" s="378"/>
      <c r="L48" s="375"/>
      <c r="M48" s="376"/>
      <c r="N48" s="374"/>
      <c r="O48" s="288"/>
      <c r="P48" s="286"/>
      <c r="Q48" s="288"/>
      <c r="R48" s="292"/>
      <c r="S48" s="46"/>
      <c r="T48" s="38"/>
      <c r="U48" s="124"/>
      <c r="V48" s="67"/>
      <c r="W48" s="38">
        <v>187</v>
      </c>
      <c r="X48" s="124" t="s">
        <v>861</v>
      </c>
      <c r="Y48" s="67">
        <v>601482</v>
      </c>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c r="DT48" s="50"/>
      <c r="DU48" s="50"/>
      <c r="DV48" s="50"/>
      <c r="DW48" s="50"/>
      <c r="DX48" s="50"/>
      <c r="DY48" s="50"/>
      <c r="DZ48" s="50"/>
    </row>
    <row r="49" spans="1:130" s="51" customFormat="1" ht="15" x14ac:dyDescent="0.25">
      <c r="A49" s="375"/>
      <c r="B49" s="389"/>
      <c r="C49" s="389"/>
      <c r="D49" s="392"/>
      <c r="E49" s="389"/>
      <c r="F49" s="378"/>
      <c r="G49" s="384"/>
      <c r="H49" s="384"/>
      <c r="I49" s="375"/>
      <c r="J49" s="375"/>
      <c r="K49" s="378"/>
      <c r="L49" s="375"/>
      <c r="M49" s="376"/>
      <c r="N49" s="374"/>
      <c r="O49" s="288"/>
      <c r="P49" s="286"/>
      <c r="Q49" s="288"/>
      <c r="R49" s="292"/>
      <c r="S49" s="46"/>
      <c r="T49" s="38"/>
      <c r="U49" s="124"/>
      <c r="V49" s="67"/>
      <c r="W49" s="38">
        <v>208</v>
      </c>
      <c r="X49" s="124" t="s">
        <v>861</v>
      </c>
      <c r="Y49" s="67">
        <v>671785</v>
      </c>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c r="DY49" s="50"/>
      <c r="DZ49" s="50"/>
    </row>
    <row r="50" spans="1:130" s="51" customFormat="1" ht="15" x14ac:dyDescent="0.25">
      <c r="A50" s="375"/>
      <c r="B50" s="389"/>
      <c r="C50" s="389"/>
      <c r="D50" s="392"/>
      <c r="E50" s="389"/>
      <c r="F50" s="378"/>
      <c r="G50" s="384"/>
      <c r="H50" s="384"/>
      <c r="I50" s="375"/>
      <c r="J50" s="375"/>
      <c r="K50" s="378"/>
      <c r="L50" s="375"/>
      <c r="M50" s="376"/>
      <c r="N50" s="374"/>
      <c r="O50" s="288"/>
      <c r="P50" s="286"/>
      <c r="Q50" s="288"/>
      <c r="R50" s="292"/>
      <c r="S50" s="46"/>
      <c r="T50" s="38"/>
      <c r="U50" s="124"/>
      <c r="V50" s="67"/>
      <c r="W50" s="38">
        <v>209</v>
      </c>
      <c r="X50" s="124" t="s">
        <v>861</v>
      </c>
      <c r="Y50" s="67">
        <v>601482</v>
      </c>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0"/>
      <c r="DX50" s="50"/>
      <c r="DY50" s="50"/>
      <c r="DZ50" s="50"/>
    </row>
    <row r="51" spans="1:130" s="51" customFormat="1" ht="15" x14ac:dyDescent="0.25">
      <c r="A51" s="375"/>
      <c r="B51" s="389"/>
      <c r="C51" s="389"/>
      <c r="D51" s="392"/>
      <c r="E51" s="389"/>
      <c r="F51" s="378"/>
      <c r="G51" s="384"/>
      <c r="H51" s="384"/>
      <c r="I51" s="375"/>
      <c r="J51" s="375"/>
      <c r="K51" s="378"/>
      <c r="L51" s="375"/>
      <c r="M51" s="376"/>
      <c r="N51" s="374"/>
      <c r="O51" s="288"/>
      <c r="P51" s="286"/>
      <c r="Q51" s="288"/>
      <c r="R51" s="292"/>
      <c r="S51" s="46"/>
      <c r="T51" s="38"/>
      <c r="U51" s="124"/>
      <c r="V51" s="67"/>
      <c r="W51" s="38">
        <v>273</v>
      </c>
      <c r="X51" s="124" t="s">
        <v>862</v>
      </c>
      <c r="Y51" s="67">
        <v>589765</v>
      </c>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0"/>
      <c r="DX51" s="50"/>
      <c r="DY51" s="50"/>
      <c r="DZ51" s="50"/>
    </row>
    <row r="52" spans="1:130" s="51" customFormat="1" ht="15" x14ac:dyDescent="0.25">
      <c r="A52" s="375"/>
      <c r="B52" s="389"/>
      <c r="C52" s="389"/>
      <c r="D52" s="392"/>
      <c r="E52" s="389"/>
      <c r="F52" s="378"/>
      <c r="G52" s="384"/>
      <c r="H52" s="384"/>
      <c r="I52" s="375"/>
      <c r="J52" s="375"/>
      <c r="K52" s="378"/>
      <c r="L52" s="375"/>
      <c r="M52" s="376"/>
      <c r="N52" s="374"/>
      <c r="O52" s="288"/>
      <c r="P52" s="286"/>
      <c r="Q52" s="288"/>
      <c r="R52" s="292"/>
      <c r="S52" s="46"/>
      <c r="T52" s="38"/>
      <c r="U52" s="124"/>
      <c r="V52" s="67"/>
      <c r="W52" s="38">
        <v>308</v>
      </c>
      <c r="X52" s="124" t="s">
        <v>863</v>
      </c>
      <c r="Y52" s="67">
        <v>578048</v>
      </c>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c r="DY52" s="50"/>
      <c r="DZ52" s="50"/>
    </row>
    <row r="53" spans="1:130" s="51" customFormat="1" ht="15" x14ac:dyDescent="0.25">
      <c r="A53" s="375"/>
      <c r="B53" s="389"/>
      <c r="C53" s="389"/>
      <c r="D53" s="392"/>
      <c r="E53" s="389"/>
      <c r="F53" s="378"/>
      <c r="G53" s="384"/>
      <c r="H53" s="384"/>
      <c r="I53" s="375"/>
      <c r="J53" s="375"/>
      <c r="K53" s="378"/>
      <c r="L53" s="375"/>
      <c r="M53" s="376"/>
      <c r="N53" s="374"/>
      <c r="O53" s="446"/>
      <c r="P53" s="375"/>
      <c r="Q53" s="446"/>
      <c r="R53" s="384"/>
      <c r="S53" s="46"/>
      <c r="T53" s="38"/>
      <c r="U53" s="124"/>
      <c r="V53" s="67"/>
      <c r="W53" s="38">
        <v>974</v>
      </c>
      <c r="X53" s="124" t="s">
        <v>864</v>
      </c>
      <c r="Y53" s="67">
        <v>535085</v>
      </c>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row>
    <row r="54" spans="1:130" s="51" customFormat="1" ht="15" x14ac:dyDescent="0.25">
      <c r="A54" s="375"/>
      <c r="B54" s="389"/>
      <c r="C54" s="389"/>
      <c r="D54" s="392"/>
      <c r="E54" s="389"/>
      <c r="F54" s="379"/>
      <c r="G54" s="385"/>
      <c r="H54" s="385"/>
      <c r="I54" s="363"/>
      <c r="J54" s="363"/>
      <c r="K54" s="379"/>
      <c r="L54" s="363"/>
      <c r="M54" s="376"/>
      <c r="N54" s="374"/>
      <c r="O54" s="446"/>
      <c r="P54" s="375"/>
      <c r="Q54" s="446"/>
      <c r="R54" s="384"/>
      <c r="S54" s="46"/>
      <c r="T54" s="38"/>
      <c r="U54" s="124"/>
      <c r="V54" s="67"/>
      <c r="W54" s="38">
        <v>1053</v>
      </c>
      <c r="X54" s="124" t="s">
        <v>864</v>
      </c>
      <c r="Y54" s="67">
        <v>535085</v>
      </c>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c r="DT54" s="50"/>
      <c r="DU54" s="50"/>
      <c r="DV54" s="50"/>
      <c r="DW54" s="50"/>
      <c r="DX54" s="50"/>
      <c r="DY54" s="50"/>
      <c r="DZ54" s="50"/>
    </row>
    <row r="55" spans="1:130" s="51" customFormat="1" ht="15" x14ac:dyDescent="0.25">
      <c r="A55" s="375"/>
      <c r="B55" s="389"/>
      <c r="C55" s="389"/>
      <c r="D55" s="373"/>
      <c r="E55" s="369"/>
      <c r="F55" s="328"/>
      <c r="G55" s="328"/>
      <c r="H55" s="328"/>
      <c r="I55" s="327"/>
      <c r="J55" s="327"/>
      <c r="K55" s="328"/>
      <c r="L55" s="327"/>
      <c r="M55" s="365"/>
      <c r="N55" s="374"/>
      <c r="O55" s="447"/>
      <c r="P55" s="363"/>
      <c r="Q55" s="447"/>
      <c r="R55" s="385"/>
      <c r="S55" s="46"/>
      <c r="T55" s="330">
        <v>772</v>
      </c>
      <c r="U55" s="312">
        <v>44742</v>
      </c>
      <c r="V55" s="313">
        <v>7815371</v>
      </c>
      <c r="W55" s="330"/>
      <c r="X55" s="312"/>
      <c r="Y55" s="313"/>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c r="DY55" s="50"/>
      <c r="DZ55" s="50"/>
    </row>
    <row r="56" spans="1:130" s="51" customFormat="1" ht="15" x14ac:dyDescent="0.25">
      <c r="A56" s="375"/>
      <c r="B56" s="389"/>
      <c r="C56" s="389"/>
      <c r="D56" s="362" t="s">
        <v>827</v>
      </c>
      <c r="E56" s="368" t="s">
        <v>135</v>
      </c>
      <c r="F56" s="377">
        <v>18168662</v>
      </c>
      <c r="G56" s="383">
        <v>0</v>
      </c>
      <c r="H56" s="383"/>
      <c r="I56" s="362"/>
      <c r="J56" s="362"/>
      <c r="K56" s="377">
        <v>300000</v>
      </c>
      <c r="L56" s="362"/>
      <c r="M56" s="364">
        <f>+F56+G56+I56+H56+J56+K56-L56</f>
        <v>18468662</v>
      </c>
      <c r="N56" s="374"/>
      <c r="O56" s="287" t="s">
        <v>334</v>
      </c>
      <c r="P56" s="285">
        <v>7</v>
      </c>
      <c r="Q56" s="287" t="s">
        <v>448</v>
      </c>
      <c r="R56" s="291">
        <v>9209808</v>
      </c>
      <c r="S56" s="46"/>
      <c r="T56" s="38">
        <v>32</v>
      </c>
      <c r="U56" s="124">
        <v>44605</v>
      </c>
      <c r="V56" s="67">
        <v>8421225</v>
      </c>
      <c r="W56" s="38">
        <v>151</v>
      </c>
      <c r="X56" s="124" t="s">
        <v>860</v>
      </c>
      <c r="Y56" s="67">
        <v>502727</v>
      </c>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row>
    <row r="57" spans="1:130" s="51" customFormat="1" ht="15" x14ac:dyDescent="0.25">
      <c r="A57" s="375"/>
      <c r="B57" s="389"/>
      <c r="C57" s="389"/>
      <c r="D57" s="375"/>
      <c r="E57" s="389"/>
      <c r="F57" s="378"/>
      <c r="G57" s="384"/>
      <c r="H57" s="384"/>
      <c r="I57" s="375"/>
      <c r="J57" s="375"/>
      <c r="K57" s="378"/>
      <c r="L57" s="375"/>
      <c r="M57" s="376"/>
      <c r="N57" s="374"/>
      <c r="O57" s="287" t="s">
        <v>1487</v>
      </c>
      <c r="P57" s="297" t="s">
        <v>1488</v>
      </c>
      <c r="Q57" s="287" t="s">
        <v>1489</v>
      </c>
      <c r="R57" s="291">
        <v>10046538</v>
      </c>
      <c r="S57" s="46"/>
      <c r="T57" s="38"/>
      <c r="U57" s="124"/>
      <c r="V57" s="67"/>
      <c r="W57" s="38">
        <v>152</v>
      </c>
      <c r="X57" s="124" t="s">
        <v>860</v>
      </c>
      <c r="Y57" s="67">
        <v>858581</v>
      </c>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0"/>
      <c r="DV57" s="50"/>
      <c r="DW57" s="50"/>
      <c r="DX57" s="50"/>
      <c r="DY57" s="50"/>
      <c r="DZ57" s="50"/>
    </row>
    <row r="58" spans="1:130" s="51" customFormat="1" ht="15" x14ac:dyDescent="0.25">
      <c r="A58" s="375"/>
      <c r="B58" s="389"/>
      <c r="C58" s="389"/>
      <c r="D58" s="375"/>
      <c r="E58" s="389"/>
      <c r="F58" s="378"/>
      <c r="G58" s="384"/>
      <c r="H58" s="384"/>
      <c r="I58" s="375"/>
      <c r="J58" s="375"/>
      <c r="K58" s="378"/>
      <c r="L58" s="375"/>
      <c r="M58" s="376"/>
      <c r="N58" s="374"/>
      <c r="O58" s="288"/>
      <c r="P58" s="286"/>
      <c r="Q58" s="288"/>
      <c r="R58" s="292"/>
      <c r="S58" s="46"/>
      <c r="T58" s="38"/>
      <c r="U58" s="124"/>
      <c r="V58" s="67"/>
      <c r="W58" s="38">
        <v>182</v>
      </c>
      <c r="X58" s="124" t="s">
        <v>860</v>
      </c>
      <c r="Y58" s="67">
        <v>662960</v>
      </c>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c r="DY58" s="50"/>
      <c r="DZ58" s="50"/>
    </row>
    <row r="59" spans="1:130" s="51" customFormat="1" ht="15" x14ac:dyDescent="0.25">
      <c r="A59" s="375"/>
      <c r="B59" s="389"/>
      <c r="C59" s="389"/>
      <c r="D59" s="375"/>
      <c r="E59" s="389"/>
      <c r="F59" s="378"/>
      <c r="G59" s="384"/>
      <c r="H59" s="384"/>
      <c r="I59" s="375"/>
      <c r="J59" s="375"/>
      <c r="K59" s="378"/>
      <c r="L59" s="375"/>
      <c r="M59" s="376"/>
      <c r="N59" s="374"/>
      <c r="O59" s="288"/>
      <c r="P59" s="286"/>
      <c r="Q59" s="288"/>
      <c r="R59" s="292"/>
      <c r="S59" s="46"/>
      <c r="T59" s="38"/>
      <c r="U59" s="124"/>
      <c r="V59" s="67"/>
      <c r="W59" s="38">
        <v>183</v>
      </c>
      <c r="X59" s="124" t="s">
        <v>860</v>
      </c>
      <c r="Y59" s="67">
        <v>816182</v>
      </c>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c r="DT59" s="50"/>
      <c r="DU59" s="50"/>
      <c r="DV59" s="50"/>
      <c r="DW59" s="50"/>
      <c r="DX59" s="50"/>
      <c r="DY59" s="50"/>
      <c r="DZ59" s="50"/>
    </row>
    <row r="60" spans="1:130" s="51" customFormat="1" ht="15" x14ac:dyDescent="0.25">
      <c r="A60" s="375"/>
      <c r="B60" s="389"/>
      <c r="C60" s="389"/>
      <c r="D60" s="375"/>
      <c r="E60" s="389"/>
      <c r="F60" s="378"/>
      <c r="G60" s="384"/>
      <c r="H60" s="384"/>
      <c r="I60" s="375"/>
      <c r="J60" s="375"/>
      <c r="K60" s="378"/>
      <c r="L60" s="375"/>
      <c r="M60" s="376"/>
      <c r="N60" s="374"/>
      <c r="O60" s="288"/>
      <c r="P60" s="286"/>
      <c r="Q60" s="288"/>
      <c r="R60" s="292"/>
      <c r="S60" s="46"/>
      <c r="T60" s="38"/>
      <c r="U60" s="124"/>
      <c r="V60" s="67"/>
      <c r="W60" s="38">
        <v>187</v>
      </c>
      <c r="X60" s="124" t="s">
        <v>861</v>
      </c>
      <c r="Y60" s="67">
        <v>816182</v>
      </c>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c r="DT60" s="50"/>
      <c r="DU60" s="50"/>
      <c r="DV60" s="50"/>
      <c r="DW60" s="50"/>
      <c r="DX60" s="50"/>
      <c r="DY60" s="50"/>
      <c r="DZ60" s="50"/>
    </row>
    <row r="61" spans="1:130" s="51" customFormat="1" ht="15" x14ac:dyDescent="0.25">
      <c r="A61" s="375"/>
      <c r="B61" s="389"/>
      <c r="C61" s="389"/>
      <c r="D61" s="375"/>
      <c r="E61" s="389"/>
      <c r="F61" s="378"/>
      <c r="G61" s="384"/>
      <c r="H61" s="384"/>
      <c r="I61" s="375"/>
      <c r="J61" s="375"/>
      <c r="K61" s="378"/>
      <c r="L61" s="375"/>
      <c r="M61" s="376"/>
      <c r="N61" s="374"/>
      <c r="O61" s="288"/>
      <c r="P61" s="286"/>
      <c r="Q61" s="288"/>
      <c r="R61" s="292"/>
      <c r="S61" s="46"/>
      <c r="T61" s="38"/>
      <c r="U61" s="124"/>
      <c r="V61" s="67"/>
      <c r="W61" s="38">
        <v>208</v>
      </c>
      <c r="X61" s="124" t="s">
        <v>861</v>
      </c>
      <c r="Y61" s="67">
        <v>911579</v>
      </c>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c r="DT61" s="50"/>
      <c r="DU61" s="50"/>
      <c r="DV61" s="50"/>
      <c r="DW61" s="50"/>
      <c r="DX61" s="50"/>
      <c r="DY61" s="50"/>
      <c r="DZ61" s="50"/>
    </row>
    <row r="62" spans="1:130" s="51" customFormat="1" ht="15" x14ac:dyDescent="0.25">
      <c r="A62" s="375"/>
      <c r="B62" s="389"/>
      <c r="C62" s="389"/>
      <c r="D62" s="375"/>
      <c r="E62" s="389"/>
      <c r="F62" s="378"/>
      <c r="G62" s="384"/>
      <c r="H62" s="384"/>
      <c r="I62" s="375"/>
      <c r="J62" s="375"/>
      <c r="K62" s="378"/>
      <c r="L62" s="375"/>
      <c r="M62" s="376"/>
      <c r="N62" s="374"/>
      <c r="O62" s="288"/>
      <c r="P62" s="286"/>
      <c r="Q62" s="288"/>
      <c r="R62" s="292"/>
      <c r="S62" s="46"/>
      <c r="T62" s="38"/>
      <c r="U62" s="124"/>
      <c r="V62" s="67"/>
      <c r="W62" s="38">
        <v>209</v>
      </c>
      <c r="X62" s="124" t="s">
        <v>861</v>
      </c>
      <c r="Y62" s="67">
        <v>816182</v>
      </c>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c r="DY62" s="50"/>
      <c r="DZ62" s="50"/>
    </row>
    <row r="63" spans="1:130" s="51" customFormat="1" ht="15" x14ac:dyDescent="0.25">
      <c r="A63" s="375"/>
      <c r="B63" s="389"/>
      <c r="C63" s="389"/>
      <c r="D63" s="375"/>
      <c r="E63" s="389"/>
      <c r="F63" s="378"/>
      <c r="G63" s="384"/>
      <c r="H63" s="384"/>
      <c r="I63" s="375"/>
      <c r="J63" s="375"/>
      <c r="K63" s="378"/>
      <c r="L63" s="375"/>
      <c r="M63" s="376"/>
      <c r="N63" s="374"/>
      <c r="O63" s="288"/>
      <c r="P63" s="286"/>
      <c r="Q63" s="288"/>
      <c r="R63" s="292"/>
      <c r="S63" s="46"/>
      <c r="T63" s="38"/>
      <c r="U63" s="124"/>
      <c r="V63" s="67"/>
      <c r="W63" s="38">
        <v>273</v>
      </c>
      <c r="X63" s="124" t="s">
        <v>862</v>
      </c>
      <c r="Y63" s="67">
        <v>800282</v>
      </c>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row>
    <row r="64" spans="1:130" s="51" customFormat="1" ht="15" x14ac:dyDescent="0.25">
      <c r="A64" s="375"/>
      <c r="B64" s="389"/>
      <c r="C64" s="389"/>
      <c r="D64" s="375"/>
      <c r="E64" s="389"/>
      <c r="F64" s="378"/>
      <c r="G64" s="384"/>
      <c r="H64" s="384"/>
      <c r="I64" s="375"/>
      <c r="J64" s="375"/>
      <c r="K64" s="378"/>
      <c r="L64" s="375"/>
      <c r="M64" s="376"/>
      <c r="N64" s="374"/>
      <c r="O64" s="288"/>
      <c r="P64" s="286"/>
      <c r="Q64" s="288"/>
      <c r="R64" s="292"/>
      <c r="S64" s="46"/>
      <c r="T64" s="38"/>
      <c r="U64" s="124"/>
      <c r="V64" s="67"/>
      <c r="W64" s="38">
        <v>308</v>
      </c>
      <c r="X64" s="124" t="s">
        <v>863</v>
      </c>
      <c r="Y64" s="67">
        <v>784382</v>
      </c>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row>
    <row r="65" spans="1:130" s="51" customFormat="1" ht="15" x14ac:dyDescent="0.25">
      <c r="A65" s="375"/>
      <c r="B65" s="389"/>
      <c r="C65" s="389"/>
      <c r="D65" s="375"/>
      <c r="E65" s="389"/>
      <c r="F65" s="378"/>
      <c r="G65" s="384"/>
      <c r="H65" s="384"/>
      <c r="I65" s="375"/>
      <c r="J65" s="375"/>
      <c r="K65" s="378"/>
      <c r="L65" s="375"/>
      <c r="M65" s="376"/>
      <c r="N65" s="374"/>
      <c r="O65" s="446"/>
      <c r="P65" s="286"/>
      <c r="Q65" s="446"/>
      <c r="R65" s="292"/>
      <c r="S65" s="46"/>
      <c r="T65" s="38"/>
      <c r="U65" s="124"/>
      <c r="V65" s="67"/>
      <c r="W65" s="38">
        <v>974</v>
      </c>
      <c r="X65" s="124" t="s">
        <v>864</v>
      </c>
      <c r="Y65" s="67">
        <v>726084</v>
      </c>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row>
    <row r="66" spans="1:130" s="51" customFormat="1" ht="15" x14ac:dyDescent="0.25">
      <c r="A66" s="375"/>
      <c r="B66" s="389"/>
      <c r="C66" s="389"/>
      <c r="D66" s="375"/>
      <c r="E66" s="389"/>
      <c r="F66" s="379"/>
      <c r="G66" s="385"/>
      <c r="H66" s="385"/>
      <c r="I66" s="363"/>
      <c r="J66" s="363"/>
      <c r="K66" s="379"/>
      <c r="L66" s="363"/>
      <c r="M66" s="376"/>
      <c r="N66" s="374"/>
      <c r="O66" s="446"/>
      <c r="P66" s="375"/>
      <c r="Q66" s="446"/>
      <c r="R66" s="384"/>
      <c r="S66" s="46"/>
      <c r="T66" s="38"/>
      <c r="U66" s="124"/>
      <c r="V66" s="67"/>
      <c r="W66" s="38">
        <v>1053</v>
      </c>
      <c r="X66" s="124" t="s">
        <v>864</v>
      </c>
      <c r="Y66" s="67">
        <v>726084</v>
      </c>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row>
    <row r="67" spans="1:130" s="51" customFormat="1" ht="15" x14ac:dyDescent="0.25">
      <c r="A67" s="375"/>
      <c r="B67" s="389"/>
      <c r="C67" s="389"/>
      <c r="D67" s="363"/>
      <c r="E67" s="369"/>
      <c r="F67" s="328"/>
      <c r="G67" s="328"/>
      <c r="H67" s="328"/>
      <c r="I67" s="327"/>
      <c r="J67" s="327"/>
      <c r="K67" s="328"/>
      <c r="L67" s="327"/>
      <c r="M67" s="365"/>
      <c r="N67" s="374"/>
      <c r="O67" s="447"/>
      <c r="P67" s="363"/>
      <c r="Q67" s="447"/>
      <c r="R67" s="385"/>
      <c r="S67" s="46"/>
      <c r="T67" s="330">
        <v>772</v>
      </c>
      <c r="U67" s="312">
        <v>44742</v>
      </c>
      <c r="V67" s="313">
        <v>10046538</v>
      </c>
      <c r="W67" s="330"/>
      <c r="X67" s="312"/>
      <c r="Y67" s="313"/>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c r="DZ67" s="50"/>
    </row>
    <row r="68" spans="1:130" s="51" customFormat="1" ht="15" x14ac:dyDescent="0.25">
      <c r="A68" s="375"/>
      <c r="B68" s="389"/>
      <c r="C68" s="389"/>
      <c r="D68" s="362" t="s">
        <v>828</v>
      </c>
      <c r="E68" s="368" t="s">
        <v>136</v>
      </c>
      <c r="F68" s="377">
        <v>18168662</v>
      </c>
      <c r="G68" s="383">
        <v>0</v>
      </c>
      <c r="H68" s="383"/>
      <c r="I68" s="362"/>
      <c r="J68" s="362"/>
      <c r="K68" s="377">
        <v>1300000</v>
      </c>
      <c r="L68" s="362"/>
      <c r="M68" s="443">
        <f>+F68+G68+I68+H68+J68+K68-L68</f>
        <v>19468662</v>
      </c>
      <c r="N68" s="374"/>
      <c r="O68" s="287" t="s">
        <v>335</v>
      </c>
      <c r="P68" s="285">
        <v>8</v>
      </c>
      <c r="Q68" s="287" t="s">
        <v>401</v>
      </c>
      <c r="R68" s="291">
        <v>9691790</v>
      </c>
      <c r="S68" s="46"/>
      <c r="T68" s="38">
        <v>32</v>
      </c>
      <c r="U68" s="124">
        <v>44605</v>
      </c>
      <c r="V68" s="67">
        <v>8852015</v>
      </c>
      <c r="W68" s="38">
        <v>151</v>
      </c>
      <c r="X68" s="124" t="s">
        <v>860</v>
      </c>
      <c r="Y68" s="67">
        <v>529874</v>
      </c>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c r="DZ68" s="50"/>
    </row>
    <row r="69" spans="1:130" s="51" customFormat="1" ht="15" x14ac:dyDescent="0.25">
      <c r="A69" s="375"/>
      <c r="B69" s="389"/>
      <c r="C69" s="389"/>
      <c r="D69" s="375"/>
      <c r="E69" s="389"/>
      <c r="F69" s="378"/>
      <c r="G69" s="384"/>
      <c r="H69" s="384"/>
      <c r="I69" s="375"/>
      <c r="J69" s="375"/>
      <c r="K69" s="378"/>
      <c r="L69" s="375"/>
      <c r="M69" s="444"/>
      <c r="N69" s="374"/>
      <c r="O69" s="295" t="s">
        <v>1478</v>
      </c>
      <c r="P69" s="267" t="s">
        <v>1479</v>
      </c>
      <c r="Q69" s="295" t="s">
        <v>1480</v>
      </c>
      <c r="R69" s="296">
        <v>10605254</v>
      </c>
      <c r="S69" s="46"/>
      <c r="T69" s="38"/>
      <c r="U69" s="124"/>
      <c r="V69" s="67"/>
      <c r="W69" s="38">
        <v>152</v>
      </c>
      <c r="X69" s="124" t="s">
        <v>860</v>
      </c>
      <c r="Y69" s="67">
        <v>904944</v>
      </c>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row>
    <row r="70" spans="1:130" s="51" customFormat="1" ht="15" x14ac:dyDescent="0.25">
      <c r="A70" s="375"/>
      <c r="B70" s="389"/>
      <c r="C70" s="389"/>
      <c r="D70" s="375"/>
      <c r="E70" s="389"/>
      <c r="F70" s="378"/>
      <c r="G70" s="384"/>
      <c r="H70" s="384"/>
      <c r="I70" s="375"/>
      <c r="J70" s="375"/>
      <c r="K70" s="378"/>
      <c r="L70" s="375"/>
      <c r="M70" s="444"/>
      <c r="N70" s="374"/>
      <c r="O70" s="288"/>
      <c r="P70" s="286"/>
      <c r="Q70" s="288"/>
      <c r="R70" s="292"/>
      <c r="S70" s="46"/>
      <c r="T70" s="38"/>
      <c r="U70" s="124"/>
      <c r="V70" s="67"/>
      <c r="W70" s="38">
        <v>182</v>
      </c>
      <c r="X70" s="124" t="s">
        <v>860</v>
      </c>
      <c r="Y70" s="67">
        <v>696992</v>
      </c>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c r="DZ70" s="50"/>
    </row>
    <row r="71" spans="1:130" s="51" customFormat="1" ht="15" x14ac:dyDescent="0.25">
      <c r="A71" s="375"/>
      <c r="B71" s="389"/>
      <c r="C71" s="389"/>
      <c r="D71" s="375"/>
      <c r="E71" s="389"/>
      <c r="F71" s="378"/>
      <c r="G71" s="384"/>
      <c r="H71" s="384"/>
      <c r="I71" s="375"/>
      <c r="J71" s="375"/>
      <c r="K71" s="378"/>
      <c r="L71" s="375"/>
      <c r="M71" s="444"/>
      <c r="N71" s="374"/>
      <c r="O71" s="288"/>
      <c r="P71" s="286"/>
      <c r="Q71" s="288"/>
      <c r="R71" s="292"/>
      <c r="S71" s="46"/>
      <c r="T71" s="38"/>
      <c r="U71" s="124"/>
      <c r="V71" s="67"/>
      <c r="W71" s="38">
        <v>183</v>
      </c>
      <c r="X71" s="124" t="s">
        <v>860</v>
      </c>
      <c r="Y71" s="67">
        <v>858079</v>
      </c>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c r="DE71" s="50"/>
      <c r="DF71" s="50"/>
      <c r="DG71" s="50"/>
      <c r="DH71" s="50"/>
      <c r="DI71" s="50"/>
      <c r="DJ71" s="50"/>
      <c r="DK71" s="50"/>
      <c r="DL71" s="50"/>
      <c r="DM71" s="50"/>
      <c r="DN71" s="50"/>
      <c r="DO71" s="50"/>
      <c r="DP71" s="50"/>
      <c r="DQ71" s="50"/>
      <c r="DR71" s="50"/>
      <c r="DS71" s="50"/>
      <c r="DT71" s="50"/>
      <c r="DU71" s="50"/>
      <c r="DV71" s="50"/>
      <c r="DW71" s="50"/>
      <c r="DX71" s="50"/>
      <c r="DY71" s="50"/>
      <c r="DZ71" s="50"/>
    </row>
    <row r="72" spans="1:130" s="51" customFormat="1" ht="15" x14ac:dyDescent="0.25">
      <c r="A72" s="375"/>
      <c r="B72" s="389"/>
      <c r="C72" s="389"/>
      <c r="D72" s="375"/>
      <c r="E72" s="389"/>
      <c r="F72" s="378"/>
      <c r="G72" s="384"/>
      <c r="H72" s="384"/>
      <c r="I72" s="375"/>
      <c r="J72" s="375"/>
      <c r="K72" s="378"/>
      <c r="L72" s="375"/>
      <c r="M72" s="444"/>
      <c r="N72" s="374"/>
      <c r="O72" s="288"/>
      <c r="P72" s="286"/>
      <c r="Q72" s="288"/>
      <c r="R72" s="292"/>
      <c r="S72" s="46"/>
      <c r="T72" s="38"/>
      <c r="U72" s="124"/>
      <c r="V72" s="67"/>
      <c r="W72" s="38">
        <v>187</v>
      </c>
      <c r="X72" s="124" t="s">
        <v>861</v>
      </c>
      <c r="Y72" s="67">
        <v>858079</v>
      </c>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row>
    <row r="73" spans="1:130" s="51" customFormat="1" ht="15" x14ac:dyDescent="0.25">
      <c r="A73" s="375"/>
      <c r="B73" s="389"/>
      <c r="C73" s="389"/>
      <c r="D73" s="375"/>
      <c r="E73" s="389"/>
      <c r="F73" s="378"/>
      <c r="G73" s="384"/>
      <c r="H73" s="384"/>
      <c r="I73" s="375"/>
      <c r="J73" s="375"/>
      <c r="K73" s="378"/>
      <c r="L73" s="375"/>
      <c r="M73" s="444"/>
      <c r="N73" s="374"/>
      <c r="O73" s="288"/>
      <c r="P73" s="286"/>
      <c r="Q73" s="288"/>
      <c r="R73" s="292"/>
      <c r="S73" s="46"/>
      <c r="T73" s="38"/>
      <c r="U73" s="124"/>
      <c r="V73" s="67"/>
      <c r="W73" s="38">
        <v>208</v>
      </c>
      <c r="X73" s="124" t="s">
        <v>861</v>
      </c>
      <c r="Y73" s="67">
        <v>963843</v>
      </c>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row>
    <row r="74" spans="1:130" s="51" customFormat="1" ht="15" x14ac:dyDescent="0.25">
      <c r="A74" s="375"/>
      <c r="B74" s="389"/>
      <c r="C74" s="389"/>
      <c r="D74" s="375"/>
      <c r="E74" s="389"/>
      <c r="F74" s="378"/>
      <c r="G74" s="384"/>
      <c r="H74" s="384"/>
      <c r="I74" s="375"/>
      <c r="J74" s="375"/>
      <c r="K74" s="378"/>
      <c r="L74" s="375"/>
      <c r="M74" s="444"/>
      <c r="N74" s="374"/>
      <c r="O74" s="288"/>
      <c r="P74" s="286"/>
      <c r="Q74" s="288"/>
      <c r="R74" s="292"/>
      <c r="S74" s="46"/>
      <c r="T74" s="38"/>
      <c r="U74" s="124"/>
      <c r="V74" s="67"/>
      <c r="W74" s="38">
        <v>209</v>
      </c>
      <c r="X74" s="124" t="s">
        <v>861</v>
      </c>
      <c r="Y74" s="67">
        <v>858079</v>
      </c>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row>
    <row r="75" spans="1:130" s="51" customFormat="1" ht="15" x14ac:dyDescent="0.25">
      <c r="A75" s="375"/>
      <c r="B75" s="389"/>
      <c r="C75" s="389"/>
      <c r="D75" s="375"/>
      <c r="E75" s="389"/>
      <c r="F75" s="378"/>
      <c r="G75" s="384"/>
      <c r="H75" s="384"/>
      <c r="I75" s="375"/>
      <c r="J75" s="375"/>
      <c r="K75" s="378"/>
      <c r="L75" s="375"/>
      <c r="M75" s="444"/>
      <c r="N75" s="374"/>
      <c r="O75" s="288"/>
      <c r="P75" s="286"/>
      <c r="Q75" s="288"/>
      <c r="R75" s="292"/>
      <c r="S75" s="46"/>
      <c r="T75" s="38"/>
      <c r="U75" s="124"/>
      <c r="V75" s="67"/>
      <c r="W75" s="38">
        <v>273</v>
      </c>
      <c r="X75" s="124" t="s">
        <v>862</v>
      </c>
      <c r="Y75" s="67">
        <v>840563</v>
      </c>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O75" s="50"/>
      <c r="CP75" s="50"/>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row>
    <row r="76" spans="1:130" s="51" customFormat="1" ht="15" x14ac:dyDescent="0.25">
      <c r="A76" s="375"/>
      <c r="B76" s="389"/>
      <c r="C76" s="389"/>
      <c r="D76" s="375"/>
      <c r="E76" s="389"/>
      <c r="F76" s="378"/>
      <c r="G76" s="384"/>
      <c r="H76" s="384"/>
      <c r="I76" s="375"/>
      <c r="J76" s="375"/>
      <c r="K76" s="378"/>
      <c r="L76" s="375"/>
      <c r="M76" s="444"/>
      <c r="N76" s="374"/>
      <c r="O76" s="288"/>
      <c r="P76" s="286"/>
      <c r="Q76" s="446"/>
      <c r="R76" s="292"/>
      <c r="S76" s="46"/>
      <c r="T76" s="38"/>
      <c r="U76" s="124"/>
      <c r="V76" s="67"/>
      <c r="W76" s="38">
        <v>308</v>
      </c>
      <c r="X76" s="124" t="s">
        <v>863</v>
      </c>
      <c r="Y76" s="67">
        <v>823078</v>
      </c>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50"/>
      <c r="CQ76" s="50"/>
      <c r="CR76" s="50"/>
      <c r="CS76" s="50"/>
      <c r="CT76" s="50"/>
      <c r="CU76" s="50"/>
      <c r="CV76" s="50"/>
      <c r="CW76" s="50"/>
      <c r="CX76" s="50"/>
      <c r="CY76" s="50"/>
      <c r="CZ76" s="50"/>
      <c r="DA76" s="50"/>
      <c r="DB76" s="50"/>
      <c r="DC76" s="50"/>
      <c r="DD76" s="50"/>
      <c r="DE76" s="50"/>
      <c r="DF76" s="50"/>
      <c r="DG76" s="50"/>
      <c r="DH76" s="50"/>
      <c r="DI76" s="50"/>
      <c r="DJ76" s="50"/>
      <c r="DK76" s="50"/>
      <c r="DL76" s="50"/>
      <c r="DM76" s="50"/>
      <c r="DN76" s="50"/>
      <c r="DO76" s="50"/>
      <c r="DP76" s="50"/>
      <c r="DQ76" s="50"/>
      <c r="DR76" s="50"/>
      <c r="DS76" s="50"/>
      <c r="DT76" s="50"/>
      <c r="DU76" s="50"/>
      <c r="DV76" s="50"/>
      <c r="DW76" s="50"/>
      <c r="DX76" s="50"/>
      <c r="DY76" s="50"/>
      <c r="DZ76" s="50"/>
    </row>
    <row r="77" spans="1:130" s="51" customFormat="1" ht="15" x14ac:dyDescent="0.25">
      <c r="A77" s="375"/>
      <c r="B77" s="389"/>
      <c r="C77" s="389"/>
      <c r="D77" s="375"/>
      <c r="E77" s="389"/>
      <c r="F77" s="378"/>
      <c r="G77" s="384"/>
      <c r="H77" s="384"/>
      <c r="I77" s="375"/>
      <c r="J77" s="375"/>
      <c r="K77" s="378"/>
      <c r="L77" s="375"/>
      <c r="M77" s="444"/>
      <c r="N77" s="374"/>
      <c r="O77" s="446"/>
      <c r="P77" s="375"/>
      <c r="Q77" s="446"/>
      <c r="R77" s="384"/>
      <c r="S77" s="46"/>
      <c r="T77" s="38"/>
      <c r="U77" s="124"/>
      <c r="V77" s="67"/>
      <c r="W77" s="38">
        <v>974</v>
      </c>
      <c r="X77" s="124" t="s">
        <v>864</v>
      </c>
      <c r="Y77" s="67">
        <v>759242</v>
      </c>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J77" s="50"/>
      <c r="CK77" s="50"/>
      <c r="CL77" s="50"/>
      <c r="CM77" s="50"/>
      <c r="CN77" s="50"/>
      <c r="CO77" s="50"/>
      <c r="CP77" s="50"/>
      <c r="CQ77" s="50"/>
      <c r="CR77" s="50"/>
      <c r="CS77" s="50"/>
      <c r="CT77" s="50"/>
      <c r="CU77" s="50"/>
      <c r="CV77" s="50"/>
      <c r="CW77" s="50"/>
      <c r="CX77" s="50"/>
      <c r="CY77" s="50"/>
      <c r="CZ77" s="50"/>
      <c r="DA77" s="50"/>
      <c r="DB77" s="50"/>
      <c r="DC77" s="50"/>
      <c r="DD77" s="50"/>
      <c r="DE77" s="50"/>
      <c r="DF77" s="50"/>
      <c r="DG77" s="50"/>
      <c r="DH77" s="50"/>
      <c r="DI77" s="50"/>
      <c r="DJ77" s="50"/>
      <c r="DK77" s="50"/>
      <c r="DL77" s="50"/>
      <c r="DM77" s="50"/>
      <c r="DN77" s="50"/>
      <c r="DO77" s="50"/>
      <c r="DP77" s="50"/>
      <c r="DQ77" s="50"/>
      <c r="DR77" s="50"/>
      <c r="DS77" s="50"/>
      <c r="DT77" s="50"/>
      <c r="DU77" s="50"/>
      <c r="DV77" s="50"/>
      <c r="DW77" s="50"/>
      <c r="DX77" s="50"/>
      <c r="DY77" s="50"/>
      <c r="DZ77" s="50"/>
    </row>
    <row r="78" spans="1:130" s="51" customFormat="1" ht="15" x14ac:dyDescent="0.25">
      <c r="A78" s="375"/>
      <c r="B78" s="389"/>
      <c r="C78" s="389"/>
      <c r="D78" s="375"/>
      <c r="E78" s="389"/>
      <c r="F78" s="379"/>
      <c r="G78" s="385"/>
      <c r="H78" s="385"/>
      <c r="I78" s="363"/>
      <c r="J78" s="363"/>
      <c r="K78" s="379"/>
      <c r="L78" s="363"/>
      <c r="M78" s="444"/>
      <c r="N78" s="374"/>
      <c r="O78" s="446"/>
      <c r="P78" s="375"/>
      <c r="Q78" s="446"/>
      <c r="R78" s="384"/>
      <c r="S78" s="46"/>
      <c r="T78" s="38"/>
      <c r="U78" s="124"/>
      <c r="V78" s="67"/>
      <c r="W78" s="38">
        <v>1053</v>
      </c>
      <c r="X78" s="124" t="s">
        <v>864</v>
      </c>
      <c r="Y78" s="67">
        <v>759242</v>
      </c>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50"/>
      <c r="CQ78" s="50"/>
      <c r="CR78" s="50"/>
      <c r="CS78" s="50"/>
      <c r="CT78" s="50"/>
      <c r="CU78" s="50"/>
      <c r="CV78" s="50"/>
      <c r="CW78" s="50"/>
      <c r="CX78" s="50"/>
      <c r="CY78" s="50"/>
      <c r="CZ78" s="50"/>
      <c r="DA78" s="50"/>
      <c r="DB78" s="50"/>
      <c r="DC78" s="50"/>
      <c r="DD78" s="50"/>
      <c r="DE78" s="50"/>
      <c r="DF78" s="50"/>
      <c r="DG78" s="50"/>
      <c r="DH78" s="50"/>
      <c r="DI78" s="50"/>
      <c r="DJ78" s="50"/>
      <c r="DK78" s="50"/>
      <c r="DL78" s="50"/>
      <c r="DM78" s="50"/>
      <c r="DN78" s="50"/>
      <c r="DO78" s="50"/>
      <c r="DP78" s="50"/>
      <c r="DQ78" s="50"/>
      <c r="DR78" s="50"/>
      <c r="DS78" s="50"/>
      <c r="DT78" s="50"/>
      <c r="DU78" s="50"/>
      <c r="DV78" s="50"/>
      <c r="DW78" s="50"/>
      <c r="DX78" s="50"/>
      <c r="DY78" s="50"/>
      <c r="DZ78" s="50"/>
    </row>
    <row r="79" spans="1:130" s="51" customFormat="1" ht="15" x14ac:dyDescent="0.25">
      <c r="A79" s="375"/>
      <c r="B79" s="389"/>
      <c r="C79" s="389"/>
      <c r="D79" s="363"/>
      <c r="E79" s="369"/>
      <c r="F79" s="328"/>
      <c r="G79" s="328"/>
      <c r="H79" s="328"/>
      <c r="I79" s="327"/>
      <c r="J79" s="327"/>
      <c r="K79" s="328"/>
      <c r="L79" s="327"/>
      <c r="M79" s="445"/>
      <c r="N79" s="374"/>
      <c r="O79" s="447"/>
      <c r="P79" s="363"/>
      <c r="Q79" s="447"/>
      <c r="R79" s="385"/>
      <c r="S79" s="46"/>
      <c r="T79" s="330">
        <v>772</v>
      </c>
      <c r="U79" s="312">
        <v>44742</v>
      </c>
      <c r="V79" s="313">
        <v>10605254</v>
      </c>
      <c r="W79" s="330"/>
      <c r="X79" s="312"/>
      <c r="Y79" s="313"/>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0"/>
      <c r="CU79" s="50"/>
      <c r="CV79" s="50"/>
      <c r="CW79" s="50"/>
      <c r="CX79" s="50"/>
      <c r="CY79" s="50"/>
      <c r="CZ79" s="50"/>
      <c r="DA79" s="50"/>
      <c r="DB79" s="50"/>
      <c r="DC79" s="50"/>
      <c r="DD79" s="50"/>
      <c r="DE79" s="50"/>
      <c r="DF79" s="50"/>
      <c r="DG79" s="50"/>
      <c r="DH79" s="50"/>
      <c r="DI79" s="50"/>
      <c r="DJ79" s="50"/>
      <c r="DK79" s="50"/>
      <c r="DL79" s="50"/>
      <c r="DM79" s="50"/>
      <c r="DN79" s="50"/>
      <c r="DO79" s="50"/>
      <c r="DP79" s="50"/>
      <c r="DQ79" s="50"/>
      <c r="DR79" s="50"/>
      <c r="DS79" s="50"/>
      <c r="DT79" s="50"/>
      <c r="DU79" s="50"/>
      <c r="DV79" s="50"/>
      <c r="DW79" s="50"/>
      <c r="DX79" s="50"/>
      <c r="DY79" s="50"/>
      <c r="DZ79" s="50"/>
    </row>
    <row r="80" spans="1:130" s="51" customFormat="1" ht="15" customHeight="1" x14ac:dyDescent="0.25">
      <c r="A80" s="375"/>
      <c r="B80" s="389"/>
      <c r="C80" s="389"/>
      <c r="D80" s="362" t="s">
        <v>829</v>
      </c>
      <c r="E80" s="368" t="s">
        <v>137</v>
      </c>
      <c r="F80" s="377">
        <v>8536243</v>
      </c>
      <c r="G80" s="383">
        <v>0</v>
      </c>
      <c r="H80" s="383"/>
      <c r="I80" s="362"/>
      <c r="J80" s="362"/>
      <c r="K80" s="377">
        <v>100000</v>
      </c>
      <c r="L80" s="362"/>
      <c r="M80" s="443">
        <f>+F80+G80+I80+H80+J80+K80-L80</f>
        <v>8636243</v>
      </c>
      <c r="N80" s="374"/>
      <c r="O80" s="287" t="s">
        <v>336</v>
      </c>
      <c r="P80" s="285">
        <v>9</v>
      </c>
      <c r="Q80" s="287" t="s">
        <v>514</v>
      </c>
      <c r="R80" s="291">
        <v>4298757</v>
      </c>
      <c r="S80" s="46"/>
      <c r="T80" s="38">
        <v>32</v>
      </c>
      <c r="U80" s="124">
        <v>44605</v>
      </c>
      <c r="V80" s="67">
        <v>3936398</v>
      </c>
      <c r="W80" s="38">
        <v>151</v>
      </c>
      <c r="X80" s="124" t="s">
        <v>860</v>
      </c>
      <c r="Y80" s="67">
        <v>225000</v>
      </c>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row>
    <row r="81" spans="1:130" s="51" customFormat="1" ht="15" x14ac:dyDescent="0.25">
      <c r="A81" s="375"/>
      <c r="B81" s="389"/>
      <c r="C81" s="389"/>
      <c r="D81" s="375"/>
      <c r="E81" s="389"/>
      <c r="F81" s="378"/>
      <c r="G81" s="384"/>
      <c r="H81" s="384"/>
      <c r="I81" s="375"/>
      <c r="J81" s="375"/>
      <c r="K81" s="378"/>
      <c r="L81" s="375"/>
      <c r="M81" s="444"/>
      <c r="N81" s="374"/>
      <c r="O81" s="288" t="s">
        <v>1484</v>
      </c>
      <c r="P81" s="286" t="s">
        <v>1485</v>
      </c>
      <c r="Q81" s="288" t="s">
        <v>1486</v>
      </c>
      <c r="R81" s="292">
        <v>4697625</v>
      </c>
      <c r="S81" s="46"/>
      <c r="T81" s="38"/>
      <c r="U81" s="124"/>
      <c r="V81" s="67"/>
      <c r="W81" s="38">
        <v>152</v>
      </c>
      <c r="X81" s="124" t="s">
        <v>860</v>
      </c>
      <c r="Y81" s="67">
        <v>402927</v>
      </c>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c r="BY81" s="50"/>
      <c r="BZ81" s="50"/>
      <c r="CA81" s="50"/>
      <c r="CB81" s="50"/>
      <c r="CC81" s="50"/>
      <c r="CD81" s="50"/>
      <c r="CE81" s="50"/>
      <c r="CF81" s="50"/>
      <c r="CG81" s="50"/>
      <c r="CH81" s="50"/>
      <c r="CI81" s="50"/>
      <c r="CJ81" s="50"/>
      <c r="CK81" s="50"/>
      <c r="CL81" s="50"/>
      <c r="CM81" s="50"/>
      <c r="CN81" s="50"/>
      <c r="CO81" s="50"/>
      <c r="CP81" s="50"/>
      <c r="CQ81" s="50"/>
      <c r="CR81" s="50"/>
      <c r="CS81" s="50"/>
      <c r="CT81" s="50"/>
      <c r="CU81" s="50"/>
      <c r="CV81" s="50"/>
      <c r="CW81" s="50"/>
      <c r="CX81" s="50"/>
      <c r="CY81" s="50"/>
      <c r="CZ81" s="50"/>
      <c r="DA81" s="50"/>
      <c r="DB81" s="50"/>
      <c r="DC81" s="50"/>
      <c r="DD81" s="50"/>
      <c r="DE81" s="50"/>
      <c r="DF81" s="50"/>
      <c r="DG81" s="50"/>
      <c r="DH81" s="50"/>
      <c r="DI81" s="50"/>
      <c r="DJ81" s="50"/>
      <c r="DK81" s="50"/>
      <c r="DL81" s="50"/>
      <c r="DM81" s="50"/>
      <c r="DN81" s="50"/>
      <c r="DO81" s="50"/>
      <c r="DP81" s="50"/>
      <c r="DQ81" s="50"/>
      <c r="DR81" s="50"/>
      <c r="DS81" s="50"/>
      <c r="DT81" s="50"/>
      <c r="DU81" s="50"/>
      <c r="DV81" s="50"/>
      <c r="DW81" s="50"/>
      <c r="DX81" s="50"/>
      <c r="DY81" s="50"/>
      <c r="DZ81" s="50"/>
    </row>
    <row r="82" spans="1:130" s="51" customFormat="1" ht="15" x14ac:dyDescent="0.25">
      <c r="A82" s="375"/>
      <c r="B82" s="389"/>
      <c r="C82" s="389"/>
      <c r="D82" s="375"/>
      <c r="E82" s="389"/>
      <c r="F82" s="378"/>
      <c r="G82" s="384"/>
      <c r="H82" s="384"/>
      <c r="I82" s="375"/>
      <c r="J82" s="375"/>
      <c r="K82" s="378"/>
      <c r="L82" s="375"/>
      <c r="M82" s="444"/>
      <c r="N82" s="374"/>
      <c r="O82" s="288"/>
      <c r="P82" s="286"/>
      <c r="Q82" s="288"/>
      <c r="R82" s="292"/>
      <c r="S82" s="46"/>
      <c r="T82" s="38"/>
      <c r="U82" s="124"/>
      <c r="V82" s="67"/>
      <c r="W82" s="38">
        <v>182</v>
      </c>
      <c r="X82" s="124" t="s">
        <v>860</v>
      </c>
      <c r="Y82" s="67">
        <v>306418</v>
      </c>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row>
    <row r="83" spans="1:130" s="51" customFormat="1" ht="15" x14ac:dyDescent="0.25">
      <c r="A83" s="375"/>
      <c r="B83" s="389"/>
      <c r="C83" s="389"/>
      <c r="D83" s="375"/>
      <c r="E83" s="389"/>
      <c r="F83" s="378"/>
      <c r="G83" s="384"/>
      <c r="H83" s="384"/>
      <c r="I83" s="375"/>
      <c r="J83" s="375"/>
      <c r="K83" s="378"/>
      <c r="L83" s="375"/>
      <c r="M83" s="444"/>
      <c r="N83" s="374"/>
      <c r="O83" s="288"/>
      <c r="P83" s="286"/>
      <c r="Q83" s="288"/>
      <c r="R83" s="292"/>
      <c r="S83" s="46"/>
      <c r="T83" s="38"/>
      <c r="U83" s="124"/>
      <c r="V83" s="67"/>
      <c r="W83" s="38">
        <v>183</v>
      </c>
      <c r="X83" s="124" t="s">
        <v>860</v>
      </c>
      <c r="Y83" s="67">
        <v>383029</v>
      </c>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c r="CA83" s="50"/>
      <c r="CB83" s="50"/>
      <c r="CC83" s="50"/>
      <c r="CD83" s="50"/>
      <c r="CE83" s="50"/>
      <c r="CF83" s="50"/>
      <c r="CG83" s="50"/>
      <c r="CH83" s="50"/>
      <c r="CI83" s="50"/>
      <c r="CJ83" s="50"/>
      <c r="CK83" s="50"/>
      <c r="CL83" s="50"/>
      <c r="CM83" s="50"/>
      <c r="CN83" s="50"/>
      <c r="CO83" s="50"/>
      <c r="CP83" s="50"/>
      <c r="CQ83" s="50"/>
      <c r="CR83" s="50"/>
      <c r="CS83" s="50"/>
      <c r="CT83" s="50"/>
      <c r="CU83" s="50"/>
      <c r="CV83" s="50"/>
      <c r="CW83" s="50"/>
      <c r="CX83" s="50"/>
      <c r="CY83" s="50"/>
      <c r="CZ83" s="50"/>
      <c r="DA83" s="50"/>
      <c r="DB83" s="50"/>
      <c r="DC83" s="50"/>
      <c r="DD83" s="50"/>
      <c r="DE83" s="50"/>
      <c r="DF83" s="50"/>
      <c r="DG83" s="50"/>
      <c r="DH83" s="50"/>
      <c r="DI83" s="50"/>
      <c r="DJ83" s="50"/>
      <c r="DK83" s="50"/>
      <c r="DL83" s="50"/>
      <c r="DM83" s="50"/>
      <c r="DN83" s="50"/>
      <c r="DO83" s="50"/>
      <c r="DP83" s="50"/>
      <c r="DQ83" s="50"/>
      <c r="DR83" s="50"/>
      <c r="DS83" s="50"/>
      <c r="DT83" s="50"/>
      <c r="DU83" s="50"/>
      <c r="DV83" s="50"/>
      <c r="DW83" s="50"/>
      <c r="DX83" s="50"/>
      <c r="DY83" s="50"/>
      <c r="DZ83" s="50"/>
    </row>
    <row r="84" spans="1:130" s="51" customFormat="1" ht="15" x14ac:dyDescent="0.25">
      <c r="A84" s="375"/>
      <c r="B84" s="389"/>
      <c r="C84" s="389"/>
      <c r="D84" s="375"/>
      <c r="E84" s="389"/>
      <c r="F84" s="378"/>
      <c r="G84" s="384"/>
      <c r="H84" s="384"/>
      <c r="I84" s="375"/>
      <c r="J84" s="375"/>
      <c r="K84" s="378"/>
      <c r="L84" s="375"/>
      <c r="M84" s="444"/>
      <c r="N84" s="374"/>
      <c r="O84" s="288"/>
      <c r="P84" s="375"/>
      <c r="Q84" s="288"/>
      <c r="R84" s="292"/>
      <c r="S84" s="46"/>
      <c r="T84" s="38"/>
      <c r="U84" s="124"/>
      <c r="V84" s="67"/>
      <c r="W84" s="38">
        <v>187</v>
      </c>
      <c r="X84" s="124" t="s">
        <v>861</v>
      </c>
      <c r="Y84" s="67">
        <v>383029</v>
      </c>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c r="CB84" s="50"/>
      <c r="CC84" s="50"/>
      <c r="CD84" s="50"/>
      <c r="CE84" s="50"/>
      <c r="CF84" s="50"/>
      <c r="CG84" s="50"/>
      <c r="CH84" s="50"/>
      <c r="CI84" s="50"/>
      <c r="CJ84" s="50"/>
      <c r="CK84" s="50"/>
      <c r="CL84" s="50"/>
      <c r="CM84" s="50"/>
      <c r="CN84" s="50"/>
      <c r="CO84" s="50"/>
      <c r="CP84" s="50"/>
      <c r="CQ84" s="50"/>
      <c r="CR84" s="50"/>
      <c r="CS84" s="50"/>
      <c r="CT84" s="50"/>
      <c r="CU84" s="50"/>
      <c r="CV84" s="50"/>
      <c r="CW84" s="50"/>
      <c r="CX84" s="50"/>
      <c r="CY84" s="50"/>
      <c r="CZ84" s="50"/>
      <c r="DA84" s="50"/>
      <c r="DB84" s="50"/>
      <c r="DC84" s="50"/>
      <c r="DD84" s="50"/>
      <c r="DE84" s="50"/>
      <c r="DF84" s="50"/>
      <c r="DG84" s="50"/>
      <c r="DH84" s="50"/>
      <c r="DI84" s="50"/>
      <c r="DJ84" s="50"/>
      <c r="DK84" s="50"/>
      <c r="DL84" s="50"/>
      <c r="DM84" s="50"/>
      <c r="DN84" s="50"/>
      <c r="DO84" s="50"/>
      <c r="DP84" s="50"/>
      <c r="DQ84" s="50"/>
      <c r="DR84" s="50"/>
      <c r="DS84" s="50"/>
      <c r="DT84" s="50"/>
      <c r="DU84" s="50"/>
      <c r="DV84" s="50"/>
      <c r="DW84" s="50"/>
      <c r="DX84" s="50"/>
      <c r="DY84" s="50"/>
      <c r="DZ84" s="50"/>
    </row>
    <row r="85" spans="1:130" s="51" customFormat="1" ht="15" x14ac:dyDescent="0.25">
      <c r="A85" s="375"/>
      <c r="B85" s="389"/>
      <c r="C85" s="389"/>
      <c r="D85" s="375"/>
      <c r="E85" s="389"/>
      <c r="F85" s="378"/>
      <c r="G85" s="384"/>
      <c r="H85" s="384"/>
      <c r="I85" s="375"/>
      <c r="J85" s="375"/>
      <c r="K85" s="378"/>
      <c r="L85" s="375"/>
      <c r="M85" s="444"/>
      <c r="N85" s="374"/>
      <c r="O85" s="288"/>
      <c r="P85" s="375"/>
      <c r="Q85" s="288"/>
      <c r="R85" s="292"/>
      <c r="S85" s="46"/>
      <c r="T85" s="38"/>
      <c r="U85" s="124"/>
      <c r="V85" s="67"/>
      <c r="W85" s="38">
        <v>208</v>
      </c>
      <c r="X85" s="124" t="s">
        <v>861</v>
      </c>
      <c r="Y85" s="67">
        <v>427799</v>
      </c>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row>
    <row r="86" spans="1:130" s="51" customFormat="1" ht="15" x14ac:dyDescent="0.25">
      <c r="A86" s="375"/>
      <c r="B86" s="389"/>
      <c r="C86" s="389"/>
      <c r="D86" s="375"/>
      <c r="E86" s="389"/>
      <c r="F86" s="378"/>
      <c r="G86" s="384"/>
      <c r="H86" s="384"/>
      <c r="I86" s="375"/>
      <c r="J86" s="375"/>
      <c r="K86" s="378"/>
      <c r="L86" s="375"/>
      <c r="M86" s="444"/>
      <c r="N86" s="374"/>
      <c r="O86" s="288"/>
      <c r="P86" s="375"/>
      <c r="Q86" s="288"/>
      <c r="R86" s="292"/>
      <c r="S86" s="46"/>
      <c r="T86" s="38"/>
      <c r="U86" s="124"/>
      <c r="V86" s="67"/>
      <c r="W86" s="38">
        <v>209</v>
      </c>
      <c r="X86" s="124" t="s">
        <v>861</v>
      </c>
      <c r="Y86" s="67">
        <v>383029</v>
      </c>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c r="CA86" s="50"/>
      <c r="CB86" s="50"/>
      <c r="CC86" s="50"/>
      <c r="CD86" s="50"/>
      <c r="CE86" s="50"/>
      <c r="CF86" s="50"/>
      <c r="CG86" s="50"/>
      <c r="CH86" s="50"/>
      <c r="CI86" s="50"/>
      <c r="CJ86" s="50"/>
      <c r="CK86" s="50"/>
      <c r="CL86" s="50"/>
      <c r="CM86" s="50"/>
      <c r="CN86" s="50"/>
      <c r="CO86" s="50"/>
      <c r="CP86" s="50"/>
      <c r="CQ86" s="50"/>
      <c r="CR86" s="50"/>
      <c r="CS86" s="50"/>
      <c r="CT86" s="50"/>
      <c r="CU86" s="50"/>
      <c r="CV86" s="50"/>
      <c r="CW86" s="50"/>
      <c r="CX86" s="50"/>
      <c r="CY86" s="50"/>
      <c r="CZ86" s="50"/>
      <c r="DA86" s="50"/>
      <c r="DB86" s="50"/>
      <c r="DC86" s="50"/>
      <c r="DD86" s="50"/>
      <c r="DE86" s="50"/>
      <c r="DF86" s="50"/>
      <c r="DG86" s="50"/>
      <c r="DH86" s="50"/>
      <c r="DI86" s="50"/>
      <c r="DJ86" s="50"/>
      <c r="DK86" s="50"/>
      <c r="DL86" s="50"/>
      <c r="DM86" s="50"/>
      <c r="DN86" s="50"/>
      <c r="DO86" s="50"/>
      <c r="DP86" s="50"/>
      <c r="DQ86" s="50"/>
      <c r="DR86" s="50"/>
      <c r="DS86" s="50"/>
      <c r="DT86" s="50"/>
      <c r="DU86" s="50"/>
      <c r="DV86" s="50"/>
      <c r="DW86" s="50"/>
      <c r="DX86" s="50"/>
      <c r="DY86" s="50"/>
      <c r="DZ86" s="50"/>
    </row>
    <row r="87" spans="1:130" s="51" customFormat="1" ht="15" x14ac:dyDescent="0.25">
      <c r="A87" s="375"/>
      <c r="B87" s="389"/>
      <c r="C87" s="389"/>
      <c r="D87" s="375"/>
      <c r="E87" s="389"/>
      <c r="F87" s="378"/>
      <c r="G87" s="384"/>
      <c r="H87" s="384"/>
      <c r="I87" s="375"/>
      <c r="J87" s="375"/>
      <c r="K87" s="378"/>
      <c r="L87" s="375"/>
      <c r="M87" s="444"/>
      <c r="N87" s="374"/>
      <c r="O87" s="288"/>
      <c r="P87" s="375"/>
      <c r="Q87" s="446"/>
      <c r="R87" s="292"/>
      <c r="S87" s="46"/>
      <c r="T87" s="38"/>
      <c r="U87" s="124"/>
      <c r="V87" s="67"/>
      <c r="W87" s="38">
        <v>273</v>
      </c>
      <c r="X87" s="124" t="s">
        <v>862</v>
      </c>
      <c r="Y87" s="67">
        <v>375567</v>
      </c>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c r="CA87" s="50"/>
      <c r="CB87" s="50"/>
      <c r="CC87" s="50"/>
      <c r="CD87" s="50"/>
      <c r="CE87" s="50"/>
      <c r="CF87" s="50"/>
      <c r="CG87" s="50"/>
      <c r="CH87" s="50"/>
      <c r="CI87" s="50"/>
      <c r="CJ87" s="50"/>
      <c r="CK87" s="50"/>
      <c r="CL87" s="50"/>
      <c r="CM87" s="50"/>
      <c r="CN87" s="50"/>
      <c r="CO87" s="50"/>
      <c r="CP87" s="50"/>
      <c r="CQ87" s="50"/>
      <c r="CR87" s="50"/>
      <c r="CS87" s="50"/>
      <c r="CT87" s="50"/>
      <c r="CU87" s="50"/>
      <c r="CV87" s="50"/>
      <c r="CW87" s="50"/>
      <c r="CX87" s="50"/>
      <c r="CY87" s="50"/>
      <c r="CZ87" s="50"/>
      <c r="DA87" s="50"/>
      <c r="DB87" s="50"/>
      <c r="DC87" s="50"/>
      <c r="DD87" s="50"/>
      <c r="DE87" s="50"/>
      <c r="DF87" s="50"/>
      <c r="DG87" s="50"/>
      <c r="DH87" s="50"/>
      <c r="DI87" s="50"/>
      <c r="DJ87" s="50"/>
      <c r="DK87" s="50"/>
      <c r="DL87" s="50"/>
      <c r="DM87" s="50"/>
      <c r="DN87" s="50"/>
      <c r="DO87" s="50"/>
      <c r="DP87" s="50"/>
      <c r="DQ87" s="50"/>
      <c r="DR87" s="50"/>
      <c r="DS87" s="50"/>
      <c r="DT87" s="50"/>
      <c r="DU87" s="50"/>
      <c r="DV87" s="50"/>
      <c r="DW87" s="50"/>
      <c r="DX87" s="50"/>
      <c r="DY87" s="50"/>
      <c r="DZ87" s="50"/>
    </row>
    <row r="88" spans="1:130" s="51" customFormat="1" ht="15" x14ac:dyDescent="0.25">
      <c r="A88" s="375"/>
      <c r="B88" s="389"/>
      <c r="C88" s="389"/>
      <c r="D88" s="375"/>
      <c r="E88" s="389"/>
      <c r="F88" s="378"/>
      <c r="G88" s="384"/>
      <c r="H88" s="384"/>
      <c r="I88" s="375"/>
      <c r="J88" s="375"/>
      <c r="K88" s="378"/>
      <c r="L88" s="375"/>
      <c r="M88" s="444"/>
      <c r="N88" s="374"/>
      <c r="O88" s="288"/>
      <c r="P88" s="375"/>
      <c r="Q88" s="446"/>
      <c r="R88" s="292"/>
      <c r="S88" s="46"/>
      <c r="T88" s="38"/>
      <c r="U88" s="124"/>
      <c r="V88" s="67"/>
      <c r="W88" s="38">
        <v>308</v>
      </c>
      <c r="X88" s="124" t="s">
        <v>863</v>
      </c>
      <c r="Y88" s="67">
        <v>368106</v>
      </c>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row>
    <row r="89" spans="1:130" s="51" customFormat="1" ht="15" x14ac:dyDescent="0.25">
      <c r="A89" s="375"/>
      <c r="B89" s="389"/>
      <c r="C89" s="389"/>
      <c r="D89" s="375"/>
      <c r="E89" s="389"/>
      <c r="F89" s="378"/>
      <c r="G89" s="384"/>
      <c r="H89" s="384"/>
      <c r="I89" s="375"/>
      <c r="J89" s="375"/>
      <c r="K89" s="378"/>
      <c r="L89" s="375"/>
      <c r="M89" s="444"/>
      <c r="N89" s="374"/>
      <c r="O89" s="446"/>
      <c r="P89" s="375"/>
      <c r="Q89" s="446"/>
      <c r="R89" s="384"/>
      <c r="S89" s="46"/>
      <c r="T89" s="38"/>
      <c r="U89" s="124"/>
      <c r="V89" s="67"/>
      <c r="W89" s="38">
        <v>974</v>
      </c>
      <c r="X89" s="124" t="s">
        <v>864</v>
      </c>
      <c r="Y89" s="67">
        <v>340747</v>
      </c>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0"/>
      <c r="CU89" s="50"/>
      <c r="CV89" s="50"/>
      <c r="CW89" s="50"/>
      <c r="CX89" s="50"/>
      <c r="CY89" s="50"/>
      <c r="CZ89" s="50"/>
      <c r="DA89" s="50"/>
      <c r="DB89" s="50"/>
      <c r="DC89" s="50"/>
      <c r="DD89" s="50"/>
      <c r="DE89" s="50"/>
      <c r="DF89" s="50"/>
      <c r="DG89" s="50"/>
      <c r="DH89" s="50"/>
      <c r="DI89" s="50"/>
      <c r="DJ89" s="50"/>
      <c r="DK89" s="50"/>
      <c r="DL89" s="50"/>
      <c r="DM89" s="50"/>
      <c r="DN89" s="50"/>
      <c r="DO89" s="50"/>
      <c r="DP89" s="50"/>
      <c r="DQ89" s="50"/>
      <c r="DR89" s="50"/>
      <c r="DS89" s="50"/>
      <c r="DT89" s="50"/>
      <c r="DU89" s="50"/>
      <c r="DV89" s="50"/>
      <c r="DW89" s="50"/>
      <c r="DX89" s="50"/>
      <c r="DY89" s="50"/>
      <c r="DZ89" s="50"/>
    </row>
    <row r="90" spans="1:130" s="51" customFormat="1" ht="15" x14ac:dyDescent="0.25">
      <c r="A90" s="375"/>
      <c r="B90" s="389"/>
      <c r="C90" s="389"/>
      <c r="D90" s="375"/>
      <c r="E90" s="389"/>
      <c r="F90" s="379"/>
      <c r="G90" s="385"/>
      <c r="H90" s="385"/>
      <c r="I90" s="363"/>
      <c r="J90" s="363"/>
      <c r="K90" s="379"/>
      <c r="L90" s="363"/>
      <c r="M90" s="444"/>
      <c r="N90" s="374"/>
      <c r="O90" s="446"/>
      <c r="P90" s="375"/>
      <c r="Q90" s="446"/>
      <c r="R90" s="384"/>
      <c r="S90" s="46"/>
      <c r="T90" s="38"/>
      <c r="U90" s="124"/>
      <c r="V90" s="67"/>
      <c r="W90" s="38">
        <v>1053</v>
      </c>
      <c r="X90" s="124" t="s">
        <v>864</v>
      </c>
      <c r="Y90" s="67">
        <v>340747</v>
      </c>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c r="DH90" s="50"/>
      <c r="DI90" s="50"/>
      <c r="DJ90" s="50"/>
      <c r="DK90" s="50"/>
      <c r="DL90" s="50"/>
      <c r="DM90" s="50"/>
      <c r="DN90" s="50"/>
      <c r="DO90" s="50"/>
      <c r="DP90" s="50"/>
      <c r="DQ90" s="50"/>
      <c r="DR90" s="50"/>
      <c r="DS90" s="50"/>
      <c r="DT90" s="50"/>
      <c r="DU90" s="50"/>
      <c r="DV90" s="50"/>
      <c r="DW90" s="50"/>
      <c r="DX90" s="50"/>
      <c r="DY90" s="50"/>
      <c r="DZ90" s="50"/>
    </row>
    <row r="91" spans="1:130" s="51" customFormat="1" ht="15" x14ac:dyDescent="0.25">
      <c r="A91" s="375"/>
      <c r="B91" s="389"/>
      <c r="C91" s="389"/>
      <c r="D91" s="363"/>
      <c r="E91" s="369"/>
      <c r="F91" s="329"/>
      <c r="G91" s="329"/>
      <c r="H91" s="329"/>
      <c r="I91" s="326"/>
      <c r="J91" s="86"/>
      <c r="K91" s="329"/>
      <c r="L91" s="326"/>
      <c r="M91" s="445"/>
      <c r="N91" s="374"/>
      <c r="O91" s="447"/>
      <c r="P91" s="363"/>
      <c r="Q91" s="447"/>
      <c r="R91" s="385"/>
      <c r="S91" s="46"/>
      <c r="T91" s="330">
        <v>772</v>
      </c>
      <c r="U91" s="312">
        <v>44742</v>
      </c>
      <c r="V91" s="313">
        <v>4697625</v>
      </c>
      <c r="W91" s="330"/>
      <c r="X91" s="312"/>
      <c r="Y91" s="313"/>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c r="CJ91" s="50"/>
      <c r="CK91" s="50"/>
      <c r="CL91" s="50"/>
      <c r="CM91" s="50"/>
      <c r="CN91" s="50"/>
      <c r="CO91" s="50"/>
      <c r="CP91" s="50"/>
      <c r="CQ91" s="50"/>
      <c r="CR91" s="50"/>
      <c r="CS91" s="50"/>
      <c r="CT91" s="50"/>
      <c r="CU91" s="50"/>
      <c r="CV91" s="50"/>
      <c r="CW91" s="50"/>
      <c r="CX91" s="50"/>
      <c r="CY91" s="50"/>
      <c r="CZ91" s="50"/>
      <c r="DA91" s="50"/>
      <c r="DB91" s="50"/>
      <c r="DC91" s="50"/>
      <c r="DD91" s="50"/>
      <c r="DE91" s="50"/>
      <c r="DF91" s="50"/>
      <c r="DG91" s="50"/>
      <c r="DH91" s="50"/>
      <c r="DI91" s="50"/>
      <c r="DJ91" s="50"/>
      <c r="DK91" s="50"/>
      <c r="DL91" s="50"/>
      <c r="DM91" s="50"/>
      <c r="DN91" s="50"/>
      <c r="DO91" s="50"/>
      <c r="DP91" s="50"/>
      <c r="DQ91" s="50"/>
      <c r="DR91" s="50"/>
      <c r="DS91" s="50"/>
      <c r="DT91" s="50"/>
      <c r="DU91" s="50"/>
      <c r="DV91" s="50"/>
      <c r="DW91" s="50"/>
      <c r="DX91" s="50"/>
      <c r="DY91" s="50"/>
      <c r="DZ91" s="50"/>
    </row>
    <row r="92" spans="1:130" s="51" customFormat="1" ht="40.5" x14ac:dyDescent="0.25">
      <c r="A92" s="375"/>
      <c r="B92" s="389"/>
      <c r="C92" s="389"/>
      <c r="D92" s="44" t="s">
        <v>830</v>
      </c>
      <c r="E92" s="70" t="s">
        <v>138</v>
      </c>
      <c r="F92" s="335">
        <v>392022</v>
      </c>
      <c r="G92" s="67">
        <v>0</v>
      </c>
      <c r="H92" s="67"/>
      <c r="I92" s="44"/>
      <c r="J92" s="45"/>
      <c r="K92" s="44"/>
      <c r="L92" s="44"/>
      <c r="M92" s="66">
        <f t="shared" ref="M92:M99" si="0">+F92+G92+H92+I92+J92+K92-L92</f>
        <v>392022</v>
      </c>
      <c r="N92" s="374"/>
      <c r="O92" s="44"/>
      <c r="P92" s="44"/>
      <c r="Q92" s="44"/>
      <c r="R92" s="44"/>
      <c r="S92" s="46"/>
      <c r="T92" s="44"/>
      <c r="U92" s="80"/>
      <c r="V92" s="44"/>
      <c r="W92" s="44"/>
      <c r="X92" s="80"/>
      <c r="Y92" s="44"/>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50"/>
      <c r="CR92" s="50"/>
      <c r="CS92" s="50"/>
      <c r="CT92" s="50"/>
      <c r="CU92" s="50"/>
      <c r="CV92" s="50"/>
      <c r="CW92" s="50"/>
      <c r="CX92" s="50"/>
      <c r="CY92" s="50"/>
      <c r="CZ92" s="50"/>
      <c r="DA92" s="50"/>
      <c r="DB92" s="50"/>
      <c r="DC92" s="50"/>
      <c r="DD92" s="50"/>
      <c r="DE92" s="50"/>
      <c r="DF92" s="50"/>
      <c r="DG92" s="50"/>
      <c r="DH92" s="50"/>
      <c r="DI92" s="50"/>
      <c r="DJ92" s="50"/>
      <c r="DK92" s="50"/>
      <c r="DL92" s="50"/>
      <c r="DM92" s="50"/>
      <c r="DN92" s="50"/>
      <c r="DO92" s="50"/>
      <c r="DP92" s="50"/>
      <c r="DQ92" s="50"/>
      <c r="DR92" s="50"/>
      <c r="DS92" s="50"/>
      <c r="DT92" s="50"/>
      <c r="DU92" s="50"/>
      <c r="DV92" s="50"/>
      <c r="DW92" s="50"/>
      <c r="DX92" s="50"/>
      <c r="DY92" s="50"/>
      <c r="DZ92" s="50"/>
    </row>
    <row r="93" spans="1:130" s="51" customFormat="1" ht="40.5" x14ac:dyDescent="0.25">
      <c r="A93" s="375"/>
      <c r="B93" s="389"/>
      <c r="C93" s="389"/>
      <c r="D93" s="44" t="s">
        <v>831</v>
      </c>
      <c r="E93" s="70" t="s">
        <v>139</v>
      </c>
      <c r="F93" s="335">
        <v>300000</v>
      </c>
      <c r="G93" s="67">
        <v>0</v>
      </c>
      <c r="H93" s="335">
        <v>40000000</v>
      </c>
      <c r="I93" s="44"/>
      <c r="J93" s="45"/>
      <c r="K93" s="44"/>
      <c r="L93" s="44"/>
      <c r="M93" s="66">
        <f t="shared" si="0"/>
        <v>40300000</v>
      </c>
      <c r="N93" s="374"/>
      <c r="O93" s="44"/>
      <c r="P93" s="44"/>
      <c r="Q93" s="44"/>
      <c r="R93" s="44"/>
      <c r="S93" s="46"/>
      <c r="T93" s="44"/>
      <c r="U93" s="80"/>
      <c r="V93" s="44"/>
      <c r="W93" s="44"/>
      <c r="X93" s="80"/>
      <c r="Y93" s="44"/>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50"/>
      <c r="CR93" s="50"/>
      <c r="CS93" s="50"/>
      <c r="CT93" s="50"/>
      <c r="CU93" s="50"/>
      <c r="CV93" s="50"/>
      <c r="CW93" s="50"/>
      <c r="CX93" s="50"/>
      <c r="CY93" s="50"/>
      <c r="CZ93" s="50"/>
      <c r="DA93" s="50"/>
      <c r="DB93" s="50"/>
      <c r="DC93" s="50"/>
      <c r="DD93" s="50"/>
      <c r="DE93" s="50"/>
      <c r="DF93" s="50"/>
      <c r="DG93" s="50"/>
      <c r="DH93" s="50"/>
      <c r="DI93" s="50"/>
      <c r="DJ93" s="50"/>
      <c r="DK93" s="50"/>
      <c r="DL93" s="50"/>
      <c r="DM93" s="50"/>
      <c r="DN93" s="50"/>
      <c r="DO93" s="50"/>
      <c r="DP93" s="50"/>
      <c r="DQ93" s="50"/>
      <c r="DR93" s="50"/>
      <c r="DS93" s="50"/>
      <c r="DT93" s="50"/>
      <c r="DU93" s="50"/>
      <c r="DV93" s="50"/>
      <c r="DW93" s="50"/>
      <c r="DX93" s="50"/>
      <c r="DY93" s="50"/>
      <c r="DZ93" s="50"/>
    </row>
    <row r="94" spans="1:130" s="51" customFormat="1" ht="27" x14ac:dyDescent="0.25">
      <c r="A94" s="375"/>
      <c r="B94" s="389"/>
      <c r="C94" s="389"/>
      <c r="D94" s="44" t="s">
        <v>832</v>
      </c>
      <c r="E94" s="70" t="s">
        <v>116</v>
      </c>
      <c r="F94" s="335">
        <v>14000000</v>
      </c>
      <c r="G94" s="67">
        <v>0</v>
      </c>
      <c r="H94" s="67"/>
      <c r="I94" s="44"/>
      <c r="J94" s="45"/>
      <c r="K94" s="44"/>
      <c r="L94" s="44"/>
      <c r="M94" s="66">
        <f t="shared" si="0"/>
        <v>14000000</v>
      </c>
      <c r="N94" s="374"/>
      <c r="O94" s="44"/>
      <c r="P94" s="44"/>
      <c r="Q94" s="44"/>
      <c r="R94" s="44"/>
      <c r="S94" s="46"/>
      <c r="T94" s="44"/>
      <c r="U94" s="80"/>
      <c r="V94" s="44"/>
      <c r="W94" s="44"/>
      <c r="X94" s="80"/>
      <c r="Y94" s="44"/>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c r="CN94" s="50"/>
      <c r="CO94" s="50"/>
      <c r="CP94" s="50"/>
      <c r="CQ94" s="50"/>
      <c r="CR94" s="50"/>
      <c r="CS94" s="50"/>
      <c r="CT94" s="50"/>
      <c r="CU94" s="50"/>
      <c r="CV94" s="50"/>
      <c r="CW94" s="50"/>
      <c r="CX94" s="50"/>
      <c r="CY94" s="50"/>
      <c r="CZ94" s="50"/>
      <c r="DA94" s="50"/>
      <c r="DB94" s="50"/>
      <c r="DC94" s="50"/>
      <c r="DD94" s="50"/>
      <c r="DE94" s="50"/>
      <c r="DF94" s="50"/>
      <c r="DG94" s="50"/>
      <c r="DH94" s="50"/>
      <c r="DI94" s="50"/>
      <c r="DJ94" s="50"/>
      <c r="DK94" s="50"/>
      <c r="DL94" s="50"/>
      <c r="DM94" s="50"/>
      <c r="DN94" s="50"/>
      <c r="DO94" s="50"/>
      <c r="DP94" s="50"/>
      <c r="DQ94" s="50"/>
      <c r="DR94" s="50"/>
      <c r="DS94" s="50"/>
      <c r="DT94" s="50"/>
      <c r="DU94" s="50"/>
      <c r="DV94" s="50"/>
      <c r="DW94" s="50"/>
      <c r="DX94" s="50"/>
      <c r="DY94" s="50"/>
      <c r="DZ94" s="50"/>
    </row>
    <row r="95" spans="1:130" s="51" customFormat="1" ht="27" x14ac:dyDescent="0.25">
      <c r="A95" s="375"/>
      <c r="B95" s="389"/>
      <c r="C95" s="389"/>
      <c r="D95" s="44" t="s">
        <v>833</v>
      </c>
      <c r="E95" s="70" t="s">
        <v>117</v>
      </c>
      <c r="F95" s="335">
        <v>102642645</v>
      </c>
      <c r="G95" s="67">
        <v>0</v>
      </c>
      <c r="H95" s="335">
        <v>139862101</v>
      </c>
      <c r="I95" s="44"/>
      <c r="J95" s="45"/>
      <c r="K95" s="44"/>
      <c r="L95" s="44"/>
      <c r="M95" s="66">
        <f t="shared" si="0"/>
        <v>242504746</v>
      </c>
      <c r="N95" s="374"/>
      <c r="O95" s="79" t="s">
        <v>1008</v>
      </c>
      <c r="P95" s="44" t="s">
        <v>1009</v>
      </c>
      <c r="Q95" s="171">
        <v>44658</v>
      </c>
      <c r="R95" s="67">
        <v>20997900</v>
      </c>
      <c r="S95" s="46"/>
      <c r="T95" s="44">
        <v>530</v>
      </c>
      <c r="U95" s="80">
        <v>44677</v>
      </c>
      <c r="V95" s="313">
        <v>20997900</v>
      </c>
      <c r="W95" s="44">
        <v>2745</v>
      </c>
      <c r="X95" s="80">
        <v>44707</v>
      </c>
      <c r="Y95" s="317">
        <v>20650000</v>
      </c>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0"/>
      <c r="BX95" s="50"/>
      <c r="BY95" s="50"/>
      <c r="BZ95" s="50"/>
      <c r="CA95" s="50"/>
      <c r="CB95" s="50"/>
      <c r="CC95" s="50"/>
      <c r="CD95" s="50"/>
      <c r="CE95" s="50"/>
      <c r="CF95" s="50"/>
      <c r="CG95" s="50"/>
      <c r="CH95" s="50"/>
      <c r="CI95" s="50"/>
      <c r="CJ95" s="50"/>
      <c r="CK95" s="50"/>
      <c r="CL95" s="50"/>
      <c r="CM95" s="50"/>
      <c r="CN95" s="50"/>
      <c r="CO95" s="50"/>
      <c r="CP95" s="50"/>
      <c r="CQ95" s="50"/>
      <c r="CR95" s="50"/>
      <c r="CS95" s="50"/>
      <c r="CT95" s="50"/>
      <c r="CU95" s="50"/>
      <c r="CV95" s="50"/>
      <c r="CW95" s="50"/>
      <c r="CX95" s="50"/>
      <c r="CY95" s="50"/>
      <c r="CZ95" s="50"/>
      <c r="DA95" s="50"/>
      <c r="DB95" s="50"/>
      <c r="DC95" s="50"/>
      <c r="DD95" s="50"/>
      <c r="DE95" s="50"/>
      <c r="DF95" s="50"/>
      <c r="DG95" s="50"/>
      <c r="DH95" s="50"/>
      <c r="DI95" s="50"/>
      <c r="DJ95" s="50"/>
      <c r="DK95" s="50"/>
      <c r="DL95" s="50"/>
      <c r="DM95" s="50"/>
      <c r="DN95" s="50"/>
      <c r="DO95" s="50"/>
      <c r="DP95" s="50"/>
      <c r="DQ95" s="50"/>
      <c r="DR95" s="50"/>
      <c r="DS95" s="50"/>
      <c r="DT95" s="50"/>
      <c r="DU95" s="50"/>
      <c r="DV95" s="50"/>
      <c r="DW95" s="50"/>
      <c r="DX95" s="50"/>
      <c r="DY95" s="50"/>
      <c r="DZ95" s="50"/>
    </row>
    <row r="96" spans="1:130" s="51" customFormat="1" ht="25.5" x14ac:dyDescent="0.25">
      <c r="A96" s="375"/>
      <c r="B96" s="389"/>
      <c r="C96" s="389"/>
      <c r="D96" s="44" t="s">
        <v>834</v>
      </c>
      <c r="E96" s="70" t="s">
        <v>140</v>
      </c>
      <c r="F96" s="335">
        <v>4000000</v>
      </c>
      <c r="G96" s="67">
        <v>0</v>
      </c>
      <c r="H96" s="335">
        <v>120000000</v>
      </c>
      <c r="I96" s="44"/>
      <c r="J96" s="45"/>
      <c r="K96" s="44"/>
      <c r="L96" s="44"/>
      <c r="M96" s="66">
        <f t="shared" si="0"/>
        <v>124000000</v>
      </c>
      <c r="N96" s="374"/>
      <c r="O96" s="44"/>
      <c r="P96" s="44"/>
      <c r="Q96" s="44"/>
      <c r="R96" s="44"/>
      <c r="S96" s="46"/>
      <c r="T96" s="44"/>
      <c r="U96" s="80"/>
      <c r="V96" s="44"/>
      <c r="W96" s="44"/>
      <c r="X96" s="80"/>
      <c r="Y96" s="44"/>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c r="CQ96" s="50"/>
      <c r="CR96" s="50"/>
      <c r="CS96" s="50"/>
      <c r="CT96" s="50"/>
      <c r="CU96" s="50"/>
      <c r="CV96" s="50"/>
      <c r="CW96" s="50"/>
      <c r="CX96" s="50"/>
      <c r="CY96" s="50"/>
      <c r="CZ96" s="50"/>
      <c r="DA96" s="50"/>
      <c r="DB96" s="50"/>
      <c r="DC96" s="50"/>
      <c r="DD96" s="50"/>
      <c r="DE96" s="50"/>
      <c r="DF96" s="50"/>
      <c r="DG96" s="50"/>
      <c r="DH96" s="50"/>
      <c r="DI96" s="50"/>
      <c r="DJ96" s="50"/>
      <c r="DK96" s="50"/>
      <c r="DL96" s="50"/>
      <c r="DM96" s="50"/>
      <c r="DN96" s="50"/>
      <c r="DO96" s="50"/>
      <c r="DP96" s="50"/>
      <c r="DQ96" s="50"/>
      <c r="DR96" s="50"/>
      <c r="DS96" s="50"/>
      <c r="DT96" s="50"/>
      <c r="DU96" s="50"/>
      <c r="DV96" s="50"/>
      <c r="DW96" s="50"/>
      <c r="DX96" s="50"/>
      <c r="DY96" s="50"/>
      <c r="DZ96" s="50"/>
    </row>
    <row r="97" spans="1:130" s="51" customFormat="1" ht="25.5" x14ac:dyDescent="0.25">
      <c r="A97" s="375"/>
      <c r="B97" s="389"/>
      <c r="C97" s="389"/>
      <c r="D97" s="44" t="s">
        <v>835</v>
      </c>
      <c r="E97" s="70" t="s">
        <v>141</v>
      </c>
      <c r="F97" s="335">
        <v>2000000</v>
      </c>
      <c r="G97" s="67">
        <v>0</v>
      </c>
      <c r="H97" s="67"/>
      <c r="I97" s="44"/>
      <c r="J97" s="45"/>
      <c r="K97" s="44"/>
      <c r="L97" s="44"/>
      <c r="M97" s="66">
        <f t="shared" si="0"/>
        <v>2000000</v>
      </c>
      <c r="N97" s="374"/>
      <c r="O97" s="44"/>
      <c r="P97" s="44"/>
      <c r="Q97" s="44"/>
      <c r="R97" s="44"/>
      <c r="S97" s="46"/>
      <c r="T97" s="44"/>
      <c r="U97" s="80"/>
      <c r="V97" s="44"/>
      <c r="W97" s="44"/>
      <c r="X97" s="80"/>
      <c r="Y97" s="44"/>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50"/>
      <c r="BV97" s="50"/>
      <c r="BW97" s="50"/>
      <c r="BX97" s="50"/>
      <c r="BY97" s="50"/>
      <c r="BZ97" s="50"/>
      <c r="CA97" s="50"/>
      <c r="CB97" s="50"/>
      <c r="CC97" s="50"/>
      <c r="CD97" s="50"/>
      <c r="CE97" s="50"/>
      <c r="CF97" s="50"/>
      <c r="CG97" s="50"/>
      <c r="CH97" s="50"/>
      <c r="CI97" s="50"/>
      <c r="CJ97" s="50"/>
      <c r="CK97" s="50"/>
      <c r="CL97" s="50"/>
      <c r="CM97" s="50"/>
      <c r="CN97" s="50"/>
      <c r="CO97" s="50"/>
      <c r="CP97" s="50"/>
      <c r="CQ97" s="50"/>
      <c r="CR97" s="50"/>
      <c r="CS97" s="50"/>
      <c r="CT97" s="50"/>
      <c r="CU97" s="50"/>
      <c r="CV97" s="50"/>
      <c r="CW97" s="50"/>
      <c r="CX97" s="50"/>
      <c r="CY97" s="50"/>
      <c r="CZ97" s="50"/>
      <c r="DA97" s="50"/>
      <c r="DB97" s="50"/>
      <c r="DC97" s="50"/>
      <c r="DD97" s="50"/>
      <c r="DE97" s="50"/>
      <c r="DF97" s="50"/>
      <c r="DG97" s="50"/>
      <c r="DH97" s="50"/>
      <c r="DI97" s="50"/>
      <c r="DJ97" s="50"/>
      <c r="DK97" s="50"/>
      <c r="DL97" s="50"/>
      <c r="DM97" s="50"/>
      <c r="DN97" s="50"/>
      <c r="DO97" s="50"/>
      <c r="DP97" s="50"/>
      <c r="DQ97" s="50"/>
      <c r="DR97" s="50"/>
      <c r="DS97" s="50"/>
      <c r="DT97" s="50"/>
      <c r="DU97" s="50"/>
      <c r="DV97" s="50"/>
      <c r="DW97" s="50"/>
      <c r="DX97" s="50"/>
      <c r="DY97" s="50"/>
      <c r="DZ97" s="50"/>
    </row>
    <row r="98" spans="1:130" s="51" customFormat="1" ht="25.5" x14ac:dyDescent="0.25">
      <c r="A98" s="375"/>
      <c r="B98" s="389"/>
      <c r="C98" s="389"/>
      <c r="D98" s="44" t="s">
        <v>836</v>
      </c>
      <c r="E98" s="70" t="s">
        <v>142</v>
      </c>
      <c r="F98" s="335">
        <v>2000000</v>
      </c>
      <c r="G98" s="67">
        <v>0</v>
      </c>
      <c r="H98" s="67"/>
      <c r="I98" s="44"/>
      <c r="J98" s="45"/>
      <c r="K98" s="44"/>
      <c r="L98" s="44"/>
      <c r="M98" s="66">
        <f t="shared" si="0"/>
        <v>2000000</v>
      </c>
      <c r="N98" s="374"/>
      <c r="O98" s="44"/>
      <c r="P98" s="44"/>
      <c r="Q98" s="44"/>
      <c r="R98" s="44"/>
      <c r="S98" s="46"/>
      <c r="T98" s="44"/>
      <c r="U98" s="80"/>
      <c r="V98" s="44"/>
      <c r="W98" s="44"/>
      <c r="X98" s="80"/>
      <c r="Y98" s="44"/>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0"/>
      <c r="BX98" s="50"/>
      <c r="BY98" s="50"/>
      <c r="BZ98" s="50"/>
      <c r="CA98" s="50"/>
      <c r="CB98" s="50"/>
      <c r="CC98" s="50"/>
      <c r="CD98" s="50"/>
      <c r="CE98" s="50"/>
      <c r="CF98" s="50"/>
      <c r="CG98" s="50"/>
      <c r="CH98" s="50"/>
      <c r="CI98" s="50"/>
      <c r="CJ98" s="50"/>
      <c r="CK98" s="50"/>
      <c r="CL98" s="50"/>
      <c r="CM98" s="50"/>
      <c r="CN98" s="50"/>
      <c r="CO98" s="50"/>
      <c r="CP98" s="50"/>
      <c r="CQ98" s="50"/>
      <c r="CR98" s="50"/>
      <c r="CS98" s="50"/>
      <c r="CT98" s="50"/>
      <c r="CU98" s="50"/>
      <c r="CV98" s="50"/>
      <c r="CW98" s="50"/>
      <c r="CX98" s="50"/>
      <c r="CY98" s="50"/>
      <c r="CZ98" s="50"/>
      <c r="DA98" s="50"/>
      <c r="DB98" s="50"/>
      <c r="DC98" s="50"/>
      <c r="DD98" s="50"/>
      <c r="DE98" s="50"/>
      <c r="DF98" s="50"/>
      <c r="DG98" s="50"/>
      <c r="DH98" s="50"/>
      <c r="DI98" s="50"/>
      <c r="DJ98" s="50"/>
      <c r="DK98" s="50"/>
      <c r="DL98" s="50"/>
      <c r="DM98" s="50"/>
      <c r="DN98" s="50"/>
      <c r="DO98" s="50"/>
      <c r="DP98" s="50"/>
      <c r="DQ98" s="50"/>
      <c r="DR98" s="50"/>
      <c r="DS98" s="50"/>
      <c r="DT98" s="50"/>
      <c r="DU98" s="50"/>
      <c r="DV98" s="50"/>
      <c r="DW98" s="50"/>
      <c r="DX98" s="50"/>
      <c r="DY98" s="50"/>
      <c r="DZ98" s="50"/>
    </row>
    <row r="99" spans="1:130" s="51" customFormat="1" ht="27" x14ac:dyDescent="0.25">
      <c r="A99" s="375"/>
      <c r="B99" s="389"/>
      <c r="C99" s="389"/>
      <c r="D99" s="44" t="s">
        <v>837</v>
      </c>
      <c r="E99" s="70" t="s">
        <v>143</v>
      </c>
      <c r="F99" s="335">
        <v>5000000</v>
      </c>
      <c r="G99" s="67">
        <v>0</v>
      </c>
      <c r="H99" s="67"/>
      <c r="I99" s="44"/>
      <c r="J99" s="45"/>
      <c r="K99" s="44"/>
      <c r="L99" s="44"/>
      <c r="M99" s="66">
        <f t="shared" si="0"/>
        <v>5000000</v>
      </c>
      <c r="N99" s="374"/>
      <c r="O99" s="44"/>
      <c r="P99" s="44"/>
      <c r="Q99" s="44"/>
      <c r="R99" s="44"/>
      <c r="S99" s="46"/>
      <c r="T99" s="44"/>
      <c r="U99" s="80"/>
      <c r="V99" s="44"/>
      <c r="W99" s="44"/>
      <c r="X99" s="80"/>
      <c r="Y99" s="44"/>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0"/>
      <c r="BX99" s="50"/>
      <c r="BY99" s="50"/>
      <c r="BZ99" s="50"/>
      <c r="CA99" s="50"/>
      <c r="CB99" s="50"/>
      <c r="CC99" s="50"/>
      <c r="CD99" s="50"/>
      <c r="CE99" s="50"/>
      <c r="CF99" s="50"/>
      <c r="CG99" s="50"/>
      <c r="CH99" s="50"/>
      <c r="CI99" s="50"/>
      <c r="CJ99" s="50"/>
      <c r="CK99" s="50"/>
      <c r="CL99" s="50"/>
      <c r="CM99" s="50"/>
      <c r="CN99" s="50"/>
      <c r="CO99" s="50"/>
      <c r="CP99" s="50"/>
      <c r="CQ99" s="50"/>
      <c r="CR99" s="50"/>
      <c r="CS99" s="50"/>
      <c r="CT99" s="50"/>
      <c r="CU99" s="50"/>
      <c r="CV99" s="50"/>
      <c r="CW99" s="50"/>
      <c r="CX99" s="50"/>
      <c r="CY99" s="50"/>
      <c r="CZ99" s="50"/>
      <c r="DA99" s="50"/>
      <c r="DB99" s="50"/>
      <c r="DC99" s="50"/>
      <c r="DD99" s="50"/>
      <c r="DE99" s="50"/>
      <c r="DF99" s="50"/>
      <c r="DG99" s="50"/>
      <c r="DH99" s="50"/>
      <c r="DI99" s="50"/>
      <c r="DJ99" s="50"/>
      <c r="DK99" s="50"/>
      <c r="DL99" s="50"/>
      <c r="DM99" s="50"/>
      <c r="DN99" s="50"/>
      <c r="DO99" s="50"/>
      <c r="DP99" s="50"/>
      <c r="DQ99" s="50"/>
      <c r="DR99" s="50"/>
      <c r="DS99" s="50"/>
      <c r="DT99" s="50"/>
      <c r="DU99" s="50"/>
      <c r="DV99" s="50"/>
      <c r="DW99" s="50"/>
      <c r="DX99" s="50"/>
      <c r="DY99" s="50"/>
      <c r="DZ99" s="50"/>
    </row>
    <row r="100" spans="1:130" s="51" customFormat="1" ht="15" x14ac:dyDescent="0.25">
      <c r="A100" s="375"/>
      <c r="B100" s="389"/>
      <c r="C100" s="389"/>
      <c r="D100" s="372" t="s">
        <v>838</v>
      </c>
      <c r="E100" s="380" t="s">
        <v>100</v>
      </c>
      <c r="F100" s="377">
        <v>202763116</v>
      </c>
      <c r="G100" s="383">
        <v>0</v>
      </c>
      <c r="H100" s="377">
        <v>215814895</v>
      </c>
      <c r="I100" s="362"/>
      <c r="J100" s="362"/>
      <c r="K100" s="362"/>
      <c r="L100" s="362"/>
      <c r="M100" s="364">
        <f>+F100+G100+I100+H100+J100+K100-L100</f>
        <v>418578011</v>
      </c>
      <c r="N100" s="374"/>
      <c r="O100" s="79" t="s">
        <v>338</v>
      </c>
      <c r="P100" s="44" t="s">
        <v>404</v>
      </c>
      <c r="Q100" s="79" t="s">
        <v>426</v>
      </c>
      <c r="R100" s="67">
        <v>9231240</v>
      </c>
      <c r="S100" s="46"/>
      <c r="T100" s="38">
        <v>125</v>
      </c>
      <c r="U100" s="124">
        <v>44582</v>
      </c>
      <c r="V100" s="67">
        <v>9231240</v>
      </c>
      <c r="W100" s="38">
        <v>591</v>
      </c>
      <c r="X100" s="124" t="s">
        <v>866</v>
      </c>
      <c r="Y100" s="67">
        <v>9231240</v>
      </c>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0"/>
      <c r="CP100" s="50"/>
      <c r="CQ100" s="50"/>
      <c r="CR100" s="50"/>
      <c r="CS100" s="50"/>
      <c r="CT100" s="50"/>
      <c r="CU100" s="50"/>
      <c r="CV100" s="50"/>
      <c r="CW100" s="50"/>
      <c r="CX100" s="50"/>
      <c r="CY100" s="50"/>
      <c r="CZ100" s="50"/>
      <c r="DA100" s="50"/>
      <c r="DB100" s="50"/>
      <c r="DC100" s="50"/>
      <c r="DD100" s="50"/>
      <c r="DE100" s="50"/>
      <c r="DF100" s="50"/>
      <c r="DG100" s="50"/>
      <c r="DH100" s="50"/>
      <c r="DI100" s="50"/>
      <c r="DJ100" s="50"/>
      <c r="DK100" s="50"/>
      <c r="DL100" s="50"/>
      <c r="DM100" s="50"/>
      <c r="DN100" s="50"/>
      <c r="DO100" s="50"/>
      <c r="DP100" s="50"/>
      <c r="DQ100" s="50"/>
      <c r="DR100" s="50"/>
      <c r="DS100" s="50"/>
      <c r="DT100" s="50"/>
      <c r="DU100" s="50"/>
      <c r="DV100" s="50"/>
      <c r="DW100" s="50"/>
      <c r="DX100" s="50"/>
      <c r="DY100" s="50"/>
      <c r="DZ100" s="50"/>
    </row>
    <row r="101" spans="1:130" s="51" customFormat="1" ht="15" x14ac:dyDescent="0.25">
      <c r="A101" s="375"/>
      <c r="B101" s="389"/>
      <c r="C101" s="389"/>
      <c r="D101" s="375"/>
      <c r="E101" s="381"/>
      <c r="F101" s="378"/>
      <c r="G101" s="384"/>
      <c r="H101" s="378"/>
      <c r="I101" s="375"/>
      <c r="J101" s="375"/>
      <c r="K101" s="375"/>
      <c r="L101" s="375"/>
      <c r="M101" s="376"/>
      <c r="N101" s="374"/>
      <c r="O101" s="79" t="s">
        <v>340</v>
      </c>
      <c r="P101" s="44" t="s">
        <v>405</v>
      </c>
      <c r="Q101" s="79" t="s">
        <v>427</v>
      </c>
      <c r="R101" s="67">
        <v>9231240</v>
      </c>
      <c r="S101" s="46"/>
      <c r="T101" s="38">
        <v>122</v>
      </c>
      <c r="U101" s="124">
        <v>44582</v>
      </c>
      <c r="V101" s="67">
        <v>9231240</v>
      </c>
      <c r="W101" s="38">
        <v>610</v>
      </c>
      <c r="X101" s="124" t="s">
        <v>866</v>
      </c>
      <c r="Y101" s="67">
        <v>9231240</v>
      </c>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c r="CG101" s="50"/>
      <c r="CH101" s="50"/>
      <c r="CI101" s="50"/>
      <c r="CJ101" s="50"/>
      <c r="CK101" s="50"/>
      <c r="CL101" s="50"/>
      <c r="CM101" s="50"/>
      <c r="CN101" s="50"/>
      <c r="CO101" s="50"/>
      <c r="CP101" s="50"/>
      <c r="CQ101" s="50"/>
      <c r="CR101" s="50"/>
      <c r="CS101" s="50"/>
      <c r="CT101" s="50"/>
      <c r="CU101" s="50"/>
      <c r="CV101" s="50"/>
      <c r="CW101" s="50"/>
      <c r="CX101" s="50"/>
      <c r="CY101" s="50"/>
      <c r="CZ101" s="50"/>
      <c r="DA101" s="50"/>
      <c r="DB101" s="50"/>
      <c r="DC101" s="50"/>
      <c r="DD101" s="50"/>
      <c r="DE101" s="50"/>
      <c r="DF101" s="50"/>
      <c r="DG101" s="50"/>
      <c r="DH101" s="50"/>
      <c r="DI101" s="50"/>
      <c r="DJ101" s="50"/>
      <c r="DK101" s="50"/>
      <c r="DL101" s="50"/>
      <c r="DM101" s="50"/>
      <c r="DN101" s="50"/>
      <c r="DO101" s="50"/>
      <c r="DP101" s="50"/>
      <c r="DQ101" s="50"/>
      <c r="DR101" s="50"/>
      <c r="DS101" s="50"/>
      <c r="DT101" s="50"/>
      <c r="DU101" s="50"/>
      <c r="DV101" s="50"/>
      <c r="DW101" s="50"/>
      <c r="DX101" s="50"/>
      <c r="DY101" s="50"/>
      <c r="DZ101" s="50"/>
    </row>
    <row r="102" spans="1:130" s="51" customFormat="1" ht="15" x14ac:dyDescent="0.25">
      <c r="A102" s="375"/>
      <c r="B102" s="389"/>
      <c r="C102" s="389"/>
      <c r="D102" s="375"/>
      <c r="E102" s="381"/>
      <c r="F102" s="378"/>
      <c r="G102" s="384"/>
      <c r="H102" s="378"/>
      <c r="I102" s="375"/>
      <c r="J102" s="375"/>
      <c r="K102" s="375"/>
      <c r="L102" s="375"/>
      <c r="M102" s="376"/>
      <c r="N102" s="374"/>
      <c r="O102" s="79" t="s">
        <v>341</v>
      </c>
      <c r="P102" s="44" t="s">
        <v>406</v>
      </c>
      <c r="Q102" s="79" t="s">
        <v>428</v>
      </c>
      <c r="R102" s="67">
        <v>9231240</v>
      </c>
      <c r="S102" s="46"/>
      <c r="T102" s="38">
        <v>126</v>
      </c>
      <c r="U102" s="124">
        <v>44582</v>
      </c>
      <c r="V102" s="67">
        <v>9231240</v>
      </c>
      <c r="W102" s="38">
        <v>599</v>
      </c>
      <c r="X102" s="124" t="s">
        <v>866</v>
      </c>
      <c r="Y102" s="67">
        <v>9231240</v>
      </c>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0"/>
      <c r="CU102" s="50"/>
      <c r="CV102" s="50"/>
      <c r="CW102" s="50"/>
      <c r="CX102" s="50"/>
      <c r="CY102" s="50"/>
      <c r="CZ102" s="50"/>
      <c r="DA102" s="50"/>
      <c r="DB102" s="50"/>
      <c r="DC102" s="50"/>
      <c r="DD102" s="50"/>
      <c r="DE102" s="50"/>
      <c r="DF102" s="50"/>
      <c r="DG102" s="50"/>
      <c r="DH102" s="50"/>
      <c r="DI102" s="50"/>
      <c r="DJ102" s="50"/>
      <c r="DK102" s="50"/>
      <c r="DL102" s="50"/>
      <c r="DM102" s="50"/>
      <c r="DN102" s="50"/>
      <c r="DO102" s="50"/>
      <c r="DP102" s="50"/>
      <c r="DQ102" s="50"/>
      <c r="DR102" s="50"/>
      <c r="DS102" s="50"/>
      <c r="DT102" s="50"/>
      <c r="DU102" s="50"/>
      <c r="DV102" s="50"/>
      <c r="DW102" s="50"/>
      <c r="DX102" s="50"/>
      <c r="DY102" s="50"/>
      <c r="DZ102" s="50"/>
    </row>
    <row r="103" spans="1:130" s="51" customFormat="1" ht="15" x14ac:dyDescent="0.25">
      <c r="A103" s="375"/>
      <c r="B103" s="389"/>
      <c r="C103" s="389"/>
      <c r="D103" s="375"/>
      <c r="E103" s="381"/>
      <c r="F103" s="378"/>
      <c r="G103" s="384"/>
      <c r="H103" s="378"/>
      <c r="I103" s="375"/>
      <c r="J103" s="375"/>
      <c r="K103" s="375"/>
      <c r="L103" s="375"/>
      <c r="M103" s="376"/>
      <c r="N103" s="374"/>
      <c r="O103" s="79" t="s">
        <v>372</v>
      </c>
      <c r="P103" s="44" t="s">
        <v>407</v>
      </c>
      <c r="Q103" s="79" t="s">
        <v>429</v>
      </c>
      <c r="R103" s="67">
        <v>5781000</v>
      </c>
      <c r="S103" s="46"/>
      <c r="T103" s="38">
        <v>120</v>
      </c>
      <c r="U103" s="124">
        <v>44582</v>
      </c>
      <c r="V103" s="67">
        <v>5781000</v>
      </c>
      <c r="W103" s="38">
        <v>597</v>
      </c>
      <c r="X103" s="124" t="s">
        <v>866</v>
      </c>
      <c r="Y103" s="67">
        <v>5781000</v>
      </c>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c r="CA103" s="50"/>
      <c r="CB103" s="50"/>
      <c r="CC103" s="50"/>
      <c r="CD103" s="50"/>
      <c r="CE103" s="50"/>
      <c r="CF103" s="50"/>
      <c r="CG103" s="50"/>
      <c r="CH103" s="50"/>
      <c r="CI103" s="50"/>
      <c r="CJ103" s="50"/>
      <c r="CK103" s="50"/>
      <c r="CL103" s="50"/>
      <c r="CM103" s="50"/>
      <c r="CN103" s="50"/>
      <c r="CO103" s="50"/>
      <c r="CP103" s="50"/>
      <c r="CQ103" s="50"/>
      <c r="CR103" s="50"/>
      <c r="CS103" s="50"/>
      <c r="CT103" s="50"/>
      <c r="CU103" s="50"/>
      <c r="CV103" s="50"/>
      <c r="CW103" s="50"/>
      <c r="CX103" s="50"/>
      <c r="CY103" s="50"/>
      <c r="CZ103" s="50"/>
      <c r="DA103" s="50"/>
      <c r="DB103" s="50"/>
      <c r="DC103" s="50"/>
      <c r="DD103" s="50"/>
      <c r="DE103" s="50"/>
      <c r="DF103" s="50"/>
      <c r="DG103" s="50"/>
      <c r="DH103" s="50"/>
      <c r="DI103" s="50"/>
      <c r="DJ103" s="50"/>
      <c r="DK103" s="50"/>
      <c r="DL103" s="50"/>
      <c r="DM103" s="50"/>
      <c r="DN103" s="50"/>
      <c r="DO103" s="50"/>
      <c r="DP103" s="50"/>
      <c r="DQ103" s="50"/>
      <c r="DR103" s="50"/>
      <c r="DS103" s="50"/>
      <c r="DT103" s="50"/>
      <c r="DU103" s="50"/>
      <c r="DV103" s="50"/>
      <c r="DW103" s="50"/>
      <c r="DX103" s="50"/>
      <c r="DY103" s="50"/>
      <c r="DZ103" s="50"/>
    </row>
    <row r="104" spans="1:130" s="51" customFormat="1" ht="15" x14ac:dyDescent="0.25">
      <c r="A104" s="375"/>
      <c r="B104" s="389"/>
      <c r="C104" s="389"/>
      <c r="D104" s="375"/>
      <c r="E104" s="381"/>
      <c r="F104" s="378"/>
      <c r="G104" s="384"/>
      <c r="H104" s="378"/>
      <c r="I104" s="375"/>
      <c r="J104" s="375"/>
      <c r="K104" s="375"/>
      <c r="L104" s="375"/>
      <c r="M104" s="376"/>
      <c r="N104" s="374"/>
      <c r="O104" s="79" t="s">
        <v>373</v>
      </c>
      <c r="P104" s="44" t="s">
        <v>408</v>
      </c>
      <c r="Q104" s="79" t="s">
        <v>430</v>
      </c>
      <c r="R104" s="67">
        <v>9231240</v>
      </c>
      <c r="S104" s="46"/>
      <c r="T104" s="38">
        <v>121</v>
      </c>
      <c r="U104" s="124">
        <v>44582</v>
      </c>
      <c r="V104" s="67">
        <v>9231240</v>
      </c>
      <c r="W104" s="38">
        <v>601</v>
      </c>
      <c r="X104" s="124" t="s">
        <v>866</v>
      </c>
      <c r="Y104" s="67">
        <v>9231240</v>
      </c>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c r="CV104" s="50"/>
      <c r="CW104" s="50"/>
      <c r="CX104" s="50"/>
      <c r="CY104" s="50"/>
      <c r="CZ104" s="50"/>
      <c r="DA104" s="50"/>
      <c r="DB104" s="50"/>
      <c r="DC104" s="50"/>
      <c r="DD104" s="50"/>
      <c r="DE104" s="50"/>
      <c r="DF104" s="50"/>
      <c r="DG104" s="50"/>
      <c r="DH104" s="50"/>
      <c r="DI104" s="50"/>
      <c r="DJ104" s="50"/>
      <c r="DK104" s="50"/>
      <c r="DL104" s="50"/>
      <c r="DM104" s="50"/>
      <c r="DN104" s="50"/>
      <c r="DO104" s="50"/>
      <c r="DP104" s="50"/>
      <c r="DQ104" s="50"/>
      <c r="DR104" s="50"/>
      <c r="DS104" s="50"/>
      <c r="DT104" s="50"/>
      <c r="DU104" s="50"/>
      <c r="DV104" s="50"/>
      <c r="DW104" s="50"/>
      <c r="DX104" s="50"/>
      <c r="DY104" s="50"/>
      <c r="DZ104" s="50"/>
    </row>
    <row r="105" spans="1:130" s="51" customFormat="1" ht="15" x14ac:dyDescent="0.25">
      <c r="A105" s="375"/>
      <c r="B105" s="389"/>
      <c r="C105" s="389"/>
      <c r="D105" s="375"/>
      <c r="E105" s="381"/>
      <c r="F105" s="378"/>
      <c r="G105" s="384"/>
      <c r="H105" s="378"/>
      <c r="I105" s="375"/>
      <c r="J105" s="375"/>
      <c r="K105" s="375"/>
      <c r="L105" s="375"/>
      <c r="M105" s="376"/>
      <c r="N105" s="374"/>
      <c r="O105" s="79" t="s">
        <v>376</v>
      </c>
      <c r="P105" s="44" t="s">
        <v>409</v>
      </c>
      <c r="Q105" s="79" t="s">
        <v>431</v>
      </c>
      <c r="R105" s="67">
        <v>7180140</v>
      </c>
      <c r="S105" s="46"/>
      <c r="T105" s="38">
        <v>124</v>
      </c>
      <c r="U105" s="124">
        <v>44582</v>
      </c>
      <c r="V105" s="67">
        <v>7180140</v>
      </c>
      <c r="W105" s="38">
        <v>604</v>
      </c>
      <c r="X105" s="124" t="s">
        <v>866</v>
      </c>
      <c r="Y105" s="67">
        <v>7180140</v>
      </c>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c r="CP105" s="50"/>
      <c r="CQ105" s="50"/>
      <c r="CR105" s="50"/>
      <c r="CS105" s="50"/>
      <c r="CT105" s="50"/>
      <c r="CU105" s="50"/>
      <c r="CV105" s="50"/>
      <c r="CW105" s="50"/>
      <c r="CX105" s="50"/>
      <c r="CY105" s="50"/>
      <c r="CZ105" s="50"/>
      <c r="DA105" s="50"/>
      <c r="DB105" s="50"/>
      <c r="DC105" s="50"/>
      <c r="DD105" s="50"/>
      <c r="DE105" s="50"/>
      <c r="DF105" s="50"/>
      <c r="DG105" s="50"/>
      <c r="DH105" s="50"/>
      <c r="DI105" s="50"/>
      <c r="DJ105" s="50"/>
      <c r="DK105" s="50"/>
      <c r="DL105" s="50"/>
      <c r="DM105" s="50"/>
      <c r="DN105" s="50"/>
      <c r="DO105" s="50"/>
      <c r="DP105" s="50"/>
      <c r="DQ105" s="50"/>
      <c r="DR105" s="50"/>
      <c r="DS105" s="50"/>
      <c r="DT105" s="50"/>
      <c r="DU105" s="50"/>
      <c r="DV105" s="50"/>
      <c r="DW105" s="50"/>
      <c r="DX105" s="50"/>
      <c r="DY105" s="50"/>
      <c r="DZ105" s="50"/>
    </row>
    <row r="106" spans="1:130" s="51" customFormat="1" ht="15" x14ac:dyDescent="0.25">
      <c r="A106" s="375"/>
      <c r="B106" s="389"/>
      <c r="C106" s="389"/>
      <c r="D106" s="375"/>
      <c r="E106" s="381"/>
      <c r="F106" s="378"/>
      <c r="G106" s="384"/>
      <c r="H106" s="378"/>
      <c r="I106" s="375"/>
      <c r="J106" s="375"/>
      <c r="K106" s="375"/>
      <c r="L106" s="375"/>
      <c r="M106" s="376"/>
      <c r="N106" s="374"/>
      <c r="O106" s="79" t="s">
        <v>377</v>
      </c>
      <c r="P106" s="44" t="s">
        <v>410</v>
      </c>
      <c r="Q106" s="79" t="s">
        <v>432</v>
      </c>
      <c r="R106" s="67">
        <v>7026667</v>
      </c>
      <c r="S106" s="46"/>
      <c r="T106" s="38">
        <v>119</v>
      </c>
      <c r="U106" s="124">
        <v>44582</v>
      </c>
      <c r="V106" s="67">
        <v>7026667</v>
      </c>
      <c r="W106" s="38">
        <v>594</v>
      </c>
      <c r="X106" s="124" t="s">
        <v>866</v>
      </c>
      <c r="Y106" s="67">
        <v>7026667</v>
      </c>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50"/>
      <c r="DA106" s="50"/>
      <c r="DB106" s="50"/>
      <c r="DC106" s="50"/>
      <c r="DD106" s="50"/>
      <c r="DE106" s="50"/>
      <c r="DF106" s="50"/>
      <c r="DG106" s="50"/>
      <c r="DH106" s="50"/>
      <c r="DI106" s="50"/>
      <c r="DJ106" s="50"/>
      <c r="DK106" s="50"/>
      <c r="DL106" s="50"/>
      <c r="DM106" s="50"/>
      <c r="DN106" s="50"/>
      <c r="DO106" s="50"/>
      <c r="DP106" s="50"/>
      <c r="DQ106" s="50"/>
      <c r="DR106" s="50"/>
      <c r="DS106" s="50"/>
      <c r="DT106" s="50"/>
      <c r="DU106" s="50"/>
      <c r="DV106" s="50"/>
      <c r="DW106" s="50"/>
      <c r="DX106" s="50"/>
      <c r="DY106" s="50"/>
      <c r="DZ106" s="50"/>
    </row>
    <row r="107" spans="1:130" s="51" customFormat="1" ht="15" x14ac:dyDescent="0.25">
      <c r="A107" s="375"/>
      <c r="B107" s="389"/>
      <c r="C107" s="389"/>
      <c r="D107" s="375"/>
      <c r="E107" s="381"/>
      <c r="F107" s="378"/>
      <c r="G107" s="384"/>
      <c r="H107" s="378"/>
      <c r="I107" s="375"/>
      <c r="J107" s="375"/>
      <c r="K107" s="375"/>
      <c r="L107" s="375"/>
      <c r="M107" s="376"/>
      <c r="N107" s="374"/>
      <c r="O107" s="79" t="s">
        <v>378</v>
      </c>
      <c r="P107" s="44" t="s">
        <v>411</v>
      </c>
      <c r="Q107" s="79" t="s">
        <v>433</v>
      </c>
      <c r="R107" s="67">
        <v>6456560</v>
      </c>
      <c r="S107" s="46"/>
      <c r="T107" s="38">
        <v>127</v>
      </c>
      <c r="U107" s="124">
        <v>44582</v>
      </c>
      <c r="V107" s="67">
        <v>6456560</v>
      </c>
      <c r="W107" s="38">
        <v>595</v>
      </c>
      <c r="X107" s="124" t="s">
        <v>866</v>
      </c>
      <c r="Y107" s="67">
        <v>6456560</v>
      </c>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0"/>
      <c r="CU107" s="50"/>
      <c r="CV107" s="50"/>
      <c r="CW107" s="50"/>
      <c r="CX107" s="50"/>
      <c r="CY107" s="50"/>
      <c r="CZ107" s="50"/>
      <c r="DA107" s="50"/>
      <c r="DB107" s="50"/>
      <c r="DC107" s="50"/>
      <c r="DD107" s="50"/>
      <c r="DE107" s="50"/>
      <c r="DF107" s="50"/>
      <c r="DG107" s="50"/>
      <c r="DH107" s="50"/>
      <c r="DI107" s="50"/>
      <c r="DJ107" s="50"/>
      <c r="DK107" s="50"/>
      <c r="DL107" s="50"/>
      <c r="DM107" s="50"/>
      <c r="DN107" s="50"/>
      <c r="DO107" s="50"/>
      <c r="DP107" s="50"/>
      <c r="DQ107" s="50"/>
      <c r="DR107" s="50"/>
      <c r="DS107" s="50"/>
      <c r="DT107" s="50"/>
      <c r="DU107" s="50"/>
      <c r="DV107" s="50"/>
      <c r="DW107" s="50"/>
      <c r="DX107" s="50"/>
      <c r="DY107" s="50"/>
      <c r="DZ107" s="50"/>
    </row>
    <row r="108" spans="1:130" s="51" customFormat="1" ht="15" x14ac:dyDescent="0.25">
      <c r="A108" s="375"/>
      <c r="B108" s="389"/>
      <c r="C108" s="389"/>
      <c r="D108" s="375"/>
      <c r="E108" s="381"/>
      <c r="F108" s="378"/>
      <c r="G108" s="384"/>
      <c r="H108" s="378"/>
      <c r="I108" s="375"/>
      <c r="J108" s="375"/>
      <c r="K108" s="375"/>
      <c r="L108" s="375"/>
      <c r="M108" s="376"/>
      <c r="N108" s="374"/>
      <c r="O108" s="79" t="s">
        <v>379</v>
      </c>
      <c r="P108" s="44" t="s">
        <v>412</v>
      </c>
      <c r="Q108" s="79" t="s">
        <v>434</v>
      </c>
      <c r="R108" s="67">
        <v>7235800</v>
      </c>
      <c r="S108" s="46"/>
      <c r="T108" s="38">
        <v>118</v>
      </c>
      <c r="U108" s="124">
        <v>44582</v>
      </c>
      <c r="V108" s="67">
        <v>7235800</v>
      </c>
      <c r="W108" s="38">
        <v>589</v>
      </c>
      <c r="X108" s="124" t="s">
        <v>866</v>
      </c>
      <c r="Y108" s="67">
        <v>7235800</v>
      </c>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50"/>
      <c r="CO108" s="50"/>
      <c r="CP108" s="50"/>
      <c r="CQ108" s="50"/>
      <c r="CR108" s="50"/>
      <c r="CS108" s="50"/>
      <c r="CT108" s="50"/>
      <c r="CU108" s="50"/>
      <c r="CV108" s="50"/>
      <c r="CW108" s="50"/>
      <c r="CX108" s="50"/>
      <c r="CY108" s="50"/>
      <c r="CZ108" s="50"/>
      <c r="DA108" s="50"/>
      <c r="DB108" s="50"/>
      <c r="DC108" s="50"/>
      <c r="DD108" s="50"/>
      <c r="DE108" s="50"/>
      <c r="DF108" s="50"/>
      <c r="DG108" s="50"/>
      <c r="DH108" s="50"/>
      <c r="DI108" s="50"/>
      <c r="DJ108" s="50"/>
      <c r="DK108" s="50"/>
      <c r="DL108" s="50"/>
      <c r="DM108" s="50"/>
      <c r="DN108" s="50"/>
      <c r="DO108" s="50"/>
      <c r="DP108" s="50"/>
      <c r="DQ108" s="50"/>
      <c r="DR108" s="50"/>
      <c r="DS108" s="50"/>
      <c r="DT108" s="50"/>
      <c r="DU108" s="50"/>
      <c r="DV108" s="50"/>
      <c r="DW108" s="50"/>
      <c r="DX108" s="50"/>
      <c r="DY108" s="50"/>
      <c r="DZ108" s="50"/>
    </row>
    <row r="109" spans="1:130" s="51" customFormat="1" ht="15" x14ac:dyDescent="0.25">
      <c r="A109" s="375"/>
      <c r="B109" s="389"/>
      <c r="C109" s="389"/>
      <c r="D109" s="375"/>
      <c r="E109" s="381"/>
      <c r="F109" s="378"/>
      <c r="G109" s="384"/>
      <c r="H109" s="378"/>
      <c r="I109" s="375"/>
      <c r="J109" s="375"/>
      <c r="K109" s="375"/>
      <c r="L109" s="375"/>
      <c r="M109" s="376"/>
      <c r="N109" s="374"/>
      <c r="O109" s="79" t="s">
        <v>380</v>
      </c>
      <c r="P109" s="44" t="s">
        <v>413</v>
      </c>
      <c r="Q109" s="79" t="s">
        <v>435</v>
      </c>
      <c r="R109" s="67">
        <v>9231240</v>
      </c>
      <c r="S109" s="46"/>
      <c r="T109" s="38">
        <v>123</v>
      </c>
      <c r="U109" s="124">
        <v>44582</v>
      </c>
      <c r="V109" s="67">
        <v>9231240</v>
      </c>
      <c r="W109" s="38">
        <v>593</v>
      </c>
      <c r="X109" s="124" t="s">
        <v>866</v>
      </c>
      <c r="Y109" s="67">
        <v>9231240</v>
      </c>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c r="CO109" s="50"/>
      <c r="CP109" s="50"/>
      <c r="CQ109" s="50"/>
      <c r="CR109" s="50"/>
      <c r="CS109" s="50"/>
      <c r="CT109" s="50"/>
      <c r="CU109" s="50"/>
      <c r="CV109" s="50"/>
      <c r="CW109" s="50"/>
      <c r="CX109" s="50"/>
      <c r="CY109" s="50"/>
      <c r="CZ109" s="50"/>
      <c r="DA109" s="50"/>
      <c r="DB109" s="50"/>
      <c r="DC109" s="50"/>
      <c r="DD109" s="50"/>
      <c r="DE109" s="50"/>
      <c r="DF109" s="50"/>
      <c r="DG109" s="50"/>
      <c r="DH109" s="50"/>
      <c r="DI109" s="50"/>
      <c r="DJ109" s="50"/>
      <c r="DK109" s="50"/>
      <c r="DL109" s="50"/>
      <c r="DM109" s="50"/>
      <c r="DN109" s="50"/>
      <c r="DO109" s="50"/>
      <c r="DP109" s="50"/>
      <c r="DQ109" s="50"/>
      <c r="DR109" s="50"/>
      <c r="DS109" s="50"/>
      <c r="DT109" s="50"/>
      <c r="DU109" s="50"/>
      <c r="DV109" s="50"/>
      <c r="DW109" s="50"/>
      <c r="DX109" s="50"/>
      <c r="DY109" s="50"/>
      <c r="DZ109" s="50"/>
    </row>
    <row r="110" spans="1:130" s="51" customFormat="1" ht="15" x14ac:dyDescent="0.25">
      <c r="A110" s="375"/>
      <c r="B110" s="389"/>
      <c r="C110" s="389"/>
      <c r="D110" s="375"/>
      <c r="E110" s="381"/>
      <c r="F110" s="378"/>
      <c r="G110" s="384"/>
      <c r="H110" s="378"/>
      <c r="I110" s="375"/>
      <c r="J110" s="375"/>
      <c r="K110" s="375"/>
      <c r="L110" s="375"/>
      <c r="M110" s="376"/>
      <c r="N110" s="374"/>
      <c r="O110" s="79" t="s">
        <v>387</v>
      </c>
      <c r="P110" s="44" t="s">
        <v>414</v>
      </c>
      <c r="Q110" s="79" t="s">
        <v>436</v>
      </c>
      <c r="R110" s="67">
        <v>8300960</v>
      </c>
      <c r="S110" s="46"/>
      <c r="T110" s="38">
        <v>187</v>
      </c>
      <c r="U110" s="124">
        <v>44587</v>
      </c>
      <c r="V110" s="67">
        <v>8300960</v>
      </c>
      <c r="W110" s="38">
        <v>1247</v>
      </c>
      <c r="X110" s="124" t="s">
        <v>864</v>
      </c>
      <c r="Y110" s="67">
        <v>8300960</v>
      </c>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50"/>
      <c r="BY110" s="50"/>
      <c r="BZ110" s="50"/>
      <c r="CA110" s="50"/>
      <c r="CB110" s="50"/>
      <c r="CC110" s="50"/>
      <c r="CD110" s="50"/>
      <c r="CE110" s="50"/>
      <c r="CF110" s="50"/>
      <c r="CG110" s="50"/>
      <c r="CH110" s="50"/>
      <c r="CI110" s="50"/>
      <c r="CJ110" s="50"/>
      <c r="CK110" s="50"/>
      <c r="CL110" s="50"/>
      <c r="CM110" s="50"/>
      <c r="CN110" s="50"/>
      <c r="CO110" s="50"/>
      <c r="CP110" s="50"/>
      <c r="CQ110" s="50"/>
      <c r="CR110" s="50"/>
      <c r="CS110" s="50"/>
      <c r="CT110" s="50"/>
      <c r="CU110" s="50"/>
      <c r="CV110" s="50"/>
      <c r="CW110" s="50"/>
      <c r="CX110" s="50"/>
      <c r="CY110" s="50"/>
      <c r="CZ110" s="50"/>
      <c r="DA110" s="50"/>
      <c r="DB110" s="50"/>
      <c r="DC110" s="50"/>
      <c r="DD110" s="50"/>
      <c r="DE110" s="50"/>
      <c r="DF110" s="50"/>
      <c r="DG110" s="50"/>
      <c r="DH110" s="50"/>
      <c r="DI110" s="50"/>
      <c r="DJ110" s="50"/>
      <c r="DK110" s="50"/>
      <c r="DL110" s="50"/>
      <c r="DM110" s="50"/>
      <c r="DN110" s="50"/>
      <c r="DO110" s="50"/>
      <c r="DP110" s="50"/>
      <c r="DQ110" s="50"/>
      <c r="DR110" s="50"/>
      <c r="DS110" s="50"/>
      <c r="DT110" s="50"/>
      <c r="DU110" s="50"/>
      <c r="DV110" s="50"/>
      <c r="DW110" s="50"/>
      <c r="DX110" s="50"/>
      <c r="DY110" s="50"/>
      <c r="DZ110" s="50"/>
    </row>
    <row r="111" spans="1:130" s="51" customFormat="1" ht="15" x14ac:dyDescent="0.25">
      <c r="A111" s="375"/>
      <c r="B111" s="389"/>
      <c r="C111" s="389"/>
      <c r="D111" s="375"/>
      <c r="E111" s="381"/>
      <c r="F111" s="378"/>
      <c r="G111" s="384"/>
      <c r="H111" s="378"/>
      <c r="I111" s="375"/>
      <c r="J111" s="375"/>
      <c r="K111" s="375"/>
      <c r="L111" s="375"/>
      <c r="M111" s="376"/>
      <c r="N111" s="374"/>
      <c r="O111" s="79" t="s">
        <v>388</v>
      </c>
      <c r="P111" s="44" t="s">
        <v>415</v>
      </c>
      <c r="Q111" s="79" t="s">
        <v>437</v>
      </c>
      <c r="R111" s="67">
        <v>9088120</v>
      </c>
      <c r="S111" s="46"/>
      <c r="T111" s="38">
        <v>219</v>
      </c>
      <c r="U111" s="124">
        <v>44588</v>
      </c>
      <c r="V111" s="67">
        <v>9088120</v>
      </c>
      <c r="W111" s="38">
        <v>1246</v>
      </c>
      <c r="X111" s="124" t="s">
        <v>864</v>
      </c>
      <c r="Y111" s="67">
        <v>9088120</v>
      </c>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0"/>
      <c r="BX111" s="50"/>
      <c r="BY111" s="50"/>
      <c r="BZ111" s="50"/>
      <c r="CA111" s="50"/>
      <c r="CB111" s="50"/>
      <c r="CC111" s="50"/>
      <c r="CD111" s="50"/>
      <c r="CE111" s="50"/>
      <c r="CF111" s="50"/>
      <c r="CG111" s="50"/>
      <c r="CH111" s="50"/>
      <c r="CI111" s="50"/>
      <c r="CJ111" s="50"/>
      <c r="CK111" s="50"/>
      <c r="CL111" s="50"/>
      <c r="CM111" s="50"/>
      <c r="CN111" s="50"/>
      <c r="CO111" s="50"/>
      <c r="CP111" s="50"/>
      <c r="CQ111" s="50"/>
      <c r="CR111" s="50"/>
      <c r="CS111" s="50"/>
      <c r="CT111" s="50"/>
      <c r="CU111" s="50"/>
      <c r="CV111" s="50"/>
      <c r="CW111" s="50"/>
      <c r="CX111" s="50"/>
      <c r="CY111" s="50"/>
      <c r="CZ111" s="50"/>
      <c r="DA111" s="50"/>
      <c r="DB111" s="50"/>
      <c r="DC111" s="50"/>
      <c r="DD111" s="50"/>
      <c r="DE111" s="50"/>
      <c r="DF111" s="50"/>
      <c r="DG111" s="50"/>
      <c r="DH111" s="50"/>
      <c r="DI111" s="50"/>
      <c r="DJ111" s="50"/>
      <c r="DK111" s="50"/>
      <c r="DL111" s="50"/>
      <c r="DM111" s="50"/>
      <c r="DN111" s="50"/>
      <c r="DO111" s="50"/>
      <c r="DP111" s="50"/>
      <c r="DQ111" s="50"/>
      <c r="DR111" s="50"/>
      <c r="DS111" s="50"/>
      <c r="DT111" s="50"/>
      <c r="DU111" s="50"/>
      <c r="DV111" s="50"/>
      <c r="DW111" s="50"/>
      <c r="DX111" s="50"/>
      <c r="DY111" s="50"/>
      <c r="DZ111" s="50"/>
    </row>
    <row r="112" spans="1:130" s="51" customFormat="1" ht="15" x14ac:dyDescent="0.25">
      <c r="A112" s="375"/>
      <c r="B112" s="389"/>
      <c r="C112" s="389"/>
      <c r="D112" s="375"/>
      <c r="E112" s="381"/>
      <c r="F112" s="378"/>
      <c r="G112" s="384"/>
      <c r="H112" s="378"/>
      <c r="I112" s="375"/>
      <c r="J112" s="375"/>
      <c r="K112" s="375"/>
      <c r="L112" s="375"/>
      <c r="M112" s="376"/>
      <c r="N112" s="374"/>
      <c r="O112" s="79" t="s">
        <v>390</v>
      </c>
      <c r="P112" s="44" t="s">
        <v>416</v>
      </c>
      <c r="Q112" s="79" t="s">
        <v>438</v>
      </c>
      <c r="R112" s="67">
        <v>9088120</v>
      </c>
      <c r="S112" s="46"/>
      <c r="T112" s="38">
        <v>218</v>
      </c>
      <c r="U112" s="124">
        <v>44588</v>
      </c>
      <c r="V112" s="67">
        <v>9088120</v>
      </c>
      <c r="W112" s="38">
        <v>1249</v>
      </c>
      <c r="X112" s="124" t="s">
        <v>864</v>
      </c>
      <c r="Y112" s="67">
        <v>9088120</v>
      </c>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c r="CP112" s="50"/>
      <c r="CQ112" s="50"/>
      <c r="CR112" s="50"/>
      <c r="CS112" s="50"/>
      <c r="CT112" s="50"/>
      <c r="CU112" s="50"/>
      <c r="CV112" s="50"/>
      <c r="CW112" s="50"/>
      <c r="CX112" s="50"/>
      <c r="CY112" s="50"/>
      <c r="CZ112" s="50"/>
      <c r="DA112" s="50"/>
      <c r="DB112" s="50"/>
      <c r="DC112" s="50"/>
      <c r="DD112" s="50"/>
      <c r="DE112" s="50"/>
      <c r="DF112" s="50"/>
      <c r="DG112" s="50"/>
      <c r="DH112" s="50"/>
      <c r="DI112" s="50"/>
      <c r="DJ112" s="50"/>
      <c r="DK112" s="50"/>
      <c r="DL112" s="50"/>
      <c r="DM112" s="50"/>
      <c r="DN112" s="50"/>
      <c r="DO112" s="50"/>
      <c r="DP112" s="50"/>
      <c r="DQ112" s="50"/>
      <c r="DR112" s="50"/>
      <c r="DS112" s="50"/>
      <c r="DT112" s="50"/>
      <c r="DU112" s="50"/>
      <c r="DV112" s="50"/>
      <c r="DW112" s="50"/>
      <c r="DX112" s="50"/>
      <c r="DY112" s="50"/>
      <c r="DZ112" s="50"/>
    </row>
    <row r="113" spans="1:130" s="51" customFormat="1" ht="15" x14ac:dyDescent="0.25">
      <c r="A113" s="375"/>
      <c r="B113" s="389"/>
      <c r="C113" s="389"/>
      <c r="D113" s="375"/>
      <c r="E113" s="381"/>
      <c r="F113" s="378"/>
      <c r="G113" s="384"/>
      <c r="H113" s="378"/>
      <c r="I113" s="375"/>
      <c r="J113" s="375"/>
      <c r="K113" s="375"/>
      <c r="L113" s="375"/>
      <c r="M113" s="376"/>
      <c r="N113" s="374"/>
      <c r="O113" s="79" t="s">
        <v>391</v>
      </c>
      <c r="P113" s="44" t="s">
        <v>417</v>
      </c>
      <c r="Q113" s="79" t="s">
        <v>439</v>
      </c>
      <c r="R113" s="67">
        <v>5781000</v>
      </c>
      <c r="S113" s="46"/>
      <c r="T113" s="38">
        <v>282</v>
      </c>
      <c r="U113" s="124">
        <v>44589</v>
      </c>
      <c r="V113" s="67">
        <v>5781000</v>
      </c>
      <c r="W113" s="38">
        <v>2099</v>
      </c>
      <c r="X113" s="124" t="s">
        <v>1064</v>
      </c>
      <c r="Y113" s="67">
        <v>4136000</v>
      </c>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50"/>
      <c r="BY113" s="50"/>
      <c r="BZ113" s="50"/>
      <c r="CA113" s="50"/>
      <c r="CB113" s="50"/>
      <c r="CC113" s="50"/>
      <c r="CD113" s="50"/>
      <c r="CE113" s="50"/>
      <c r="CF113" s="50"/>
      <c r="CG113" s="50"/>
      <c r="CH113" s="50"/>
      <c r="CI113" s="50"/>
      <c r="CJ113" s="50"/>
      <c r="CK113" s="50"/>
      <c r="CL113" s="50"/>
      <c r="CM113" s="50"/>
      <c r="CN113" s="50"/>
      <c r="CO113" s="50"/>
      <c r="CP113" s="50"/>
      <c r="CQ113" s="50"/>
      <c r="CR113" s="50"/>
      <c r="CS113" s="50"/>
      <c r="CT113" s="50"/>
      <c r="CU113" s="50"/>
      <c r="CV113" s="50"/>
      <c r="CW113" s="50"/>
      <c r="CX113" s="50"/>
      <c r="CY113" s="50"/>
      <c r="CZ113" s="50"/>
      <c r="DA113" s="50"/>
      <c r="DB113" s="50"/>
      <c r="DC113" s="50"/>
      <c r="DD113" s="50"/>
      <c r="DE113" s="50"/>
      <c r="DF113" s="50"/>
      <c r="DG113" s="50"/>
      <c r="DH113" s="50"/>
      <c r="DI113" s="50"/>
      <c r="DJ113" s="50"/>
      <c r="DK113" s="50"/>
      <c r="DL113" s="50"/>
      <c r="DM113" s="50"/>
      <c r="DN113" s="50"/>
      <c r="DO113" s="50"/>
      <c r="DP113" s="50"/>
      <c r="DQ113" s="50"/>
      <c r="DR113" s="50"/>
      <c r="DS113" s="50"/>
      <c r="DT113" s="50"/>
      <c r="DU113" s="50"/>
      <c r="DV113" s="50"/>
      <c r="DW113" s="50"/>
      <c r="DX113" s="50"/>
      <c r="DY113" s="50"/>
      <c r="DZ113" s="50"/>
    </row>
    <row r="114" spans="1:130" s="51" customFormat="1" ht="15" x14ac:dyDescent="0.25">
      <c r="A114" s="375"/>
      <c r="B114" s="389"/>
      <c r="C114" s="389"/>
      <c r="D114" s="375"/>
      <c r="E114" s="381"/>
      <c r="F114" s="378"/>
      <c r="G114" s="384"/>
      <c r="H114" s="378"/>
      <c r="I114" s="375"/>
      <c r="J114" s="375"/>
      <c r="K114" s="375"/>
      <c r="L114" s="375"/>
      <c r="M114" s="376"/>
      <c r="N114" s="374"/>
      <c r="O114" s="79" t="s">
        <v>392</v>
      </c>
      <c r="P114" s="44" t="s">
        <v>418</v>
      </c>
      <c r="Q114" s="79" t="s">
        <v>440</v>
      </c>
      <c r="R114" s="67">
        <v>8300960</v>
      </c>
      <c r="S114" s="46"/>
      <c r="T114" s="38">
        <v>278</v>
      </c>
      <c r="U114" s="124">
        <v>44589</v>
      </c>
      <c r="V114" s="67">
        <v>8300960</v>
      </c>
      <c r="W114" s="44"/>
      <c r="X114" s="80"/>
      <c r="Y114" s="67"/>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c r="DE114" s="50"/>
      <c r="DF114" s="50"/>
      <c r="DG114" s="50"/>
      <c r="DH114" s="50"/>
      <c r="DI114" s="50"/>
      <c r="DJ114" s="50"/>
      <c r="DK114" s="50"/>
      <c r="DL114" s="50"/>
      <c r="DM114" s="50"/>
      <c r="DN114" s="50"/>
      <c r="DO114" s="50"/>
      <c r="DP114" s="50"/>
      <c r="DQ114" s="50"/>
      <c r="DR114" s="50"/>
      <c r="DS114" s="50"/>
      <c r="DT114" s="50"/>
      <c r="DU114" s="50"/>
      <c r="DV114" s="50"/>
      <c r="DW114" s="50"/>
      <c r="DX114" s="50"/>
      <c r="DY114" s="50"/>
      <c r="DZ114" s="50"/>
    </row>
    <row r="115" spans="1:130" s="51" customFormat="1" ht="15" x14ac:dyDescent="0.25">
      <c r="A115" s="375"/>
      <c r="B115" s="389"/>
      <c r="C115" s="389"/>
      <c r="D115" s="375"/>
      <c r="E115" s="381"/>
      <c r="F115" s="378"/>
      <c r="G115" s="384"/>
      <c r="H115" s="378"/>
      <c r="I115" s="375"/>
      <c r="J115" s="375"/>
      <c r="K115" s="375"/>
      <c r="L115" s="375"/>
      <c r="M115" s="376"/>
      <c r="N115" s="374"/>
      <c r="O115" s="79" t="s">
        <v>393</v>
      </c>
      <c r="P115" s="44" t="s">
        <v>419</v>
      </c>
      <c r="Q115" s="79" t="s">
        <v>441</v>
      </c>
      <c r="R115" s="67">
        <v>8300960</v>
      </c>
      <c r="S115" s="46"/>
      <c r="T115" s="38">
        <v>280</v>
      </c>
      <c r="U115" s="124">
        <v>44589</v>
      </c>
      <c r="V115" s="67">
        <v>8300960</v>
      </c>
      <c r="W115" s="38">
        <v>2144</v>
      </c>
      <c r="X115" s="124" t="s">
        <v>1065</v>
      </c>
      <c r="Y115" s="67">
        <v>6297280</v>
      </c>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c r="DC115" s="50"/>
      <c r="DD115" s="50"/>
      <c r="DE115" s="50"/>
      <c r="DF115" s="50"/>
      <c r="DG115" s="50"/>
      <c r="DH115" s="50"/>
      <c r="DI115" s="50"/>
      <c r="DJ115" s="50"/>
      <c r="DK115" s="50"/>
      <c r="DL115" s="50"/>
      <c r="DM115" s="50"/>
      <c r="DN115" s="50"/>
      <c r="DO115" s="50"/>
      <c r="DP115" s="50"/>
      <c r="DQ115" s="50"/>
      <c r="DR115" s="50"/>
      <c r="DS115" s="50"/>
      <c r="DT115" s="50"/>
      <c r="DU115" s="50"/>
      <c r="DV115" s="50"/>
      <c r="DW115" s="50"/>
      <c r="DX115" s="50"/>
      <c r="DY115" s="50"/>
      <c r="DZ115" s="50"/>
    </row>
    <row r="116" spans="1:130" s="51" customFormat="1" ht="15" x14ac:dyDescent="0.25">
      <c r="A116" s="375"/>
      <c r="B116" s="389"/>
      <c r="C116" s="389"/>
      <c r="D116" s="375"/>
      <c r="E116" s="381"/>
      <c r="F116" s="378"/>
      <c r="G116" s="384"/>
      <c r="H116" s="378"/>
      <c r="I116" s="375"/>
      <c r="J116" s="375"/>
      <c r="K116" s="375"/>
      <c r="L116" s="375"/>
      <c r="M116" s="376"/>
      <c r="N116" s="374"/>
      <c r="O116" s="79" t="s">
        <v>394</v>
      </c>
      <c r="P116" s="44" t="s">
        <v>420</v>
      </c>
      <c r="Q116" s="79" t="s">
        <v>442</v>
      </c>
      <c r="R116" s="67">
        <v>7180140</v>
      </c>
      <c r="S116" s="46"/>
      <c r="T116" s="38">
        <v>277</v>
      </c>
      <c r="U116" s="124">
        <v>44589</v>
      </c>
      <c r="V116" s="67">
        <v>7180140</v>
      </c>
      <c r="W116" s="38">
        <v>2100</v>
      </c>
      <c r="X116" s="124" t="s">
        <v>1064</v>
      </c>
      <c r="Y116" s="67">
        <v>4898080</v>
      </c>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c r="CE116" s="50"/>
      <c r="CF116" s="50"/>
      <c r="CG116" s="50"/>
      <c r="CH116" s="50"/>
      <c r="CI116" s="50"/>
      <c r="CJ116" s="50"/>
      <c r="CK116" s="50"/>
      <c r="CL116" s="50"/>
      <c r="CM116" s="50"/>
      <c r="CN116" s="50"/>
      <c r="CO116" s="50"/>
      <c r="CP116" s="50"/>
      <c r="CQ116" s="50"/>
      <c r="CR116" s="50"/>
      <c r="CS116" s="50"/>
      <c r="CT116" s="50"/>
      <c r="CU116" s="50"/>
      <c r="CV116" s="50"/>
      <c r="CW116" s="50"/>
      <c r="CX116" s="50"/>
      <c r="CY116" s="50"/>
      <c r="CZ116" s="50"/>
      <c r="DA116" s="50"/>
      <c r="DB116" s="50"/>
      <c r="DC116" s="50"/>
      <c r="DD116" s="50"/>
      <c r="DE116" s="50"/>
      <c r="DF116" s="50"/>
      <c r="DG116" s="50"/>
      <c r="DH116" s="50"/>
      <c r="DI116" s="50"/>
      <c r="DJ116" s="50"/>
      <c r="DK116" s="50"/>
      <c r="DL116" s="50"/>
      <c r="DM116" s="50"/>
      <c r="DN116" s="50"/>
      <c r="DO116" s="50"/>
      <c r="DP116" s="50"/>
      <c r="DQ116" s="50"/>
      <c r="DR116" s="50"/>
      <c r="DS116" s="50"/>
      <c r="DT116" s="50"/>
      <c r="DU116" s="50"/>
      <c r="DV116" s="50"/>
      <c r="DW116" s="50"/>
      <c r="DX116" s="50"/>
      <c r="DY116" s="50"/>
      <c r="DZ116" s="50"/>
    </row>
    <row r="117" spans="1:130" s="51" customFormat="1" ht="15" x14ac:dyDescent="0.25">
      <c r="A117" s="375"/>
      <c r="B117" s="389"/>
      <c r="C117" s="389"/>
      <c r="D117" s="375"/>
      <c r="E117" s="381"/>
      <c r="F117" s="378"/>
      <c r="G117" s="384"/>
      <c r="H117" s="378"/>
      <c r="I117" s="375"/>
      <c r="J117" s="375"/>
      <c r="K117" s="375"/>
      <c r="L117" s="375"/>
      <c r="M117" s="376"/>
      <c r="N117" s="374"/>
      <c r="O117" s="79" t="s">
        <v>395</v>
      </c>
      <c r="P117" s="44" t="s">
        <v>421</v>
      </c>
      <c r="Q117" s="79" t="s">
        <v>443</v>
      </c>
      <c r="R117" s="67">
        <v>8300960</v>
      </c>
      <c r="S117" s="46"/>
      <c r="T117" s="38">
        <v>276</v>
      </c>
      <c r="U117" s="124">
        <v>44589</v>
      </c>
      <c r="V117" s="67">
        <v>8300960</v>
      </c>
      <c r="W117" s="44"/>
      <c r="X117" s="80"/>
      <c r="Y117" s="67"/>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c r="CA117" s="50"/>
      <c r="CB117" s="50"/>
      <c r="CC117" s="50"/>
      <c r="CD117" s="50"/>
      <c r="CE117" s="50"/>
      <c r="CF117" s="50"/>
      <c r="CG117" s="50"/>
      <c r="CH117" s="50"/>
      <c r="CI117" s="50"/>
      <c r="CJ117" s="50"/>
      <c r="CK117" s="50"/>
      <c r="CL117" s="50"/>
      <c r="CM117" s="50"/>
      <c r="CN117" s="50"/>
      <c r="CO117" s="50"/>
      <c r="CP117" s="50"/>
      <c r="CQ117" s="50"/>
      <c r="CR117" s="50"/>
      <c r="CS117" s="50"/>
      <c r="CT117" s="50"/>
      <c r="CU117" s="50"/>
      <c r="CV117" s="50"/>
      <c r="CW117" s="50"/>
      <c r="CX117" s="50"/>
      <c r="CY117" s="50"/>
      <c r="CZ117" s="50"/>
      <c r="DA117" s="50"/>
      <c r="DB117" s="50"/>
      <c r="DC117" s="50"/>
      <c r="DD117" s="50"/>
      <c r="DE117" s="50"/>
      <c r="DF117" s="50"/>
      <c r="DG117" s="50"/>
      <c r="DH117" s="50"/>
      <c r="DI117" s="50"/>
      <c r="DJ117" s="50"/>
      <c r="DK117" s="50"/>
      <c r="DL117" s="50"/>
      <c r="DM117" s="50"/>
      <c r="DN117" s="50"/>
      <c r="DO117" s="50"/>
      <c r="DP117" s="50"/>
      <c r="DQ117" s="50"/>
      <c r="DR117" s="50"/>
      <c r="DS117" s="50"/>
      <c r="DT117" s="50"/>
      <c r="DU117" s="50"/>
      <c r="DV117" s="50"/>
      <c r="DW117" s="50"/>
      <c r="DX117" s="50"/>
      <c r="DY117" s="50"/>
      <c r="DZ117" s="50"/>
    </row>
    <row r="118" spans="1:130" s="51" customFormat="1" ht="15" x14ac:dyDescent="0.25">
      <c r="A118" s="375"/>
      <c r="B118" s="389"/>
      <c r="C118" s="389"/>
      <c r="D118" s="375"/>
      <c r="E118" s="381"/>
      <c r="F118" s="378"/>
      <c r="G118" s="384"/>
      <c r="H118" s="378"/>
      <c r="I118" s="375"/>
      <c r="J118" s="375"/>
      <c r="K118" s="375"/>
      <c r="L118" s="375"/>
      <c r="M118" s="376"/>
      <c r="N118" s="374"/>
      <c r="O118" s="79" t="s">
        <v>396</v>
      </c>
      <c r="P118" s="44" t="s">
        <v>422</v>
      </c>
      <c r="Q118" s="79" t="s">
        <v>444</v>
      </c>
      <c r="R118" s="67">
        <v>8300960</v>
      </c>
      <c r="S118" s="46"/>
      <c r="T118" s="38">
        <v>284</v>
      </c>
      <c r="U118" s="124">
        <v>44589</v>
      </c>
      <c r="V118" s="67">
        <v>8300960</v>
      </c>
      <c r="W118" s="44"/>
      <c r="X118" s="80"/>
      <c r="Y118" s="67"/>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c r="CP118" s="50"/>
      <c r="CQ118" s="50"/>
      <c r="CR118" s="50"/>
      <c r="CS118" s="50"/>
      <c r="CT118" s="50"/>
      <c r="CU118" s="50"/>
      <c r="CV118" s="50"/>
      <c r="CW118" s="50"/>
      <c r="CX118" s="50"/>
      <c r="CY118" s="50"/>
      <c r="CZ118" s="50"/>
      <c r="DA118" s="50"/>
      <c r="DB118" s="50"/>
      <c r="DC118" s="50"/>
      <c r="DD118" s="50"/>
      <c r="DE118" s="50"/>
      <c r="DF118" s="50"/>
      <c r="DG118" s="50"/>
      <c r="DH118" s="50"/>
      <c r="DI118" s="50"/>
      <c r="DJ118" s="50"/>
      <c r="DK118" s="50"/>
      <c r="DL118" s="50"/>
      <c r="DM118" s="50"/>
      <c r="DN118" s="50"/>
      <c r="DO118" s="50"/>
      <c r="DP118" s="50"/>
      <c r="DQ118" s="50"/>
      <c r="DR118" s="50"/>
      <c r="DS118" s="50"/>
      <c r="DT118" s="50"/>
      <c r="DU118" s="50"/>
      <c r="DV118" s="50"/>
      <c r="DW118" s="50"/>
      <c r="DX118" s="50"/>
      <c r="DY118" s="50"/>
      <c r="DZ118" s="50"/>
    </row>
    <row r="119" spans="1:130" s="51" customFormat="1" ht="15" x14ac:dyDescent="0.25">
      <c r="A119" s="375"/>
      <c r="B119" s="389"/>
      <c r="C119" s="389"/>
      <c r="D119" s="375"/>
      <c r="E119" s="381"/>
      <c r="F119" s="378"/>
      <c r="G119" s="384"/>
      <c r="H119" s="378"/>
      <c r="I119" s="375"/>
      <c r="J119" s="375"/>
      <c r="K119" s="375"/>
      <c r="L119" s="375"/>
      <c r="M119" s="376"/>
      <c r="N119" s="374"/>
      <c r="O119" s="79" t="s">
        <v>397</v>
      </c>
      <c r="P119" s="44" t="s">
        <v>423</v>
      </c>
      <c r="Q119" s="79" t="s">
        <v>445</v>
      </c>
      <c r="R119" s="67">
        <v>16501333</v>
      </c>
      <c r="S119" s="46"/>
      <c r="T119" s="38">
        <v>281</v>
      </c>
      <c r="U119" s="124">
        <v>44589</v>
      </c>
      <c r="V119" s="67">
        <v>16501333</v>
      </c>
      <c r="W119" s="44"/>
      <c r="X119" s="80"/>
      <c r="Y119" s="67"/>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c r="CA119" s="50"/>
      <c r="CB119" s="50"/>
      <c r="CC119" s="50"/>
      <c r="CD119" s="50"/>
      <c r="CE119" s="50"/>
      <c r="CF119" s="50"/>
      <c r="CG119" s="50"/>
      <c r="CH119" s="50"/>
      <c r="CI119" s="50"/>
      <c r="CJ119" s="50"/>
      <c r="CK119" s="50"/>
      <c r="CL119" s="50"/>
      <c r="CM119" s="50"/>
      <c r="CN119" s="50"/>
      <c r="CO119" s="50"/>
      <c r="CP119" s="50"/>
      <c r="CQ119" s="50"/>
      <c r="CR119" s="50"/>
      <c r="CS119" s="50"/>
      <c r="CT119" s="50"/>
      <c r="CU119" s="50"/>
      <c r="CV119" s="50"/>
      <c r="CW119" s="50"/>
      <c r="CX119" s="50"/>
      <c r="CY119" s="50"/>
      <c r="CZ119" s="50"/>
      <c r="DA119" s="50"/>
      <c r="DB119" s="50"/>
      <c r="DC119" s="50"/>
      <c r="DD119" s="50"/>
      <c r="DE119" s="50"/>
      <c r="DF119" s="50"/>
      <c r="DG119" s="50"/>
      <c r="DH119" s="50"/>
      <c r="DI119" s="50"/>
      <c r="DJ119" s="50"/>
      <c r="DK119" s="50"/>
      <c r="DL119" s="50"/>
      <c r="DM119" s="50"/>
      <c r="DN119" s="50"/>
      <c r="DO119" s="50"/>
      <c r="DP119" s="50"/>
      <c r="DQ119" s="50"/>
      <c r="DR119" s="50"/>
      <c r="DS119" s="50"/>
      <c r="DT119" s="50"/>
      <c r="DU119" s="50"/>
      <c r="DV119" s="50"/>
      <c r="DW119" s="50"/>
      <c r="DX119" s="50"/>
      <c r="DY119" s="50"/>
      <c r="DZ119" s="50"/>
    </row>
    <row r="120" spans="1:130" s="51" customFormat="1" ht="15" x14ac:dyDescent="0.25">
      <c r="A120" s="375"/>
      <c r="B120" s="389"/>
      <c r="C120" s="389"/>
      <c r="D120" s="375"/>
      <c r="E120" s="381"/>
      <c r="F120" s="378"/>
      <c r="G120" s="384"/>
      <c r="H120" s="378"/>
      <c r="I120" s="375"/>
      <c r="J120" s="375"/>
      <c r="K120" s="375"/>
      <c r="L120" s="375"/>
      <c r="M120" s="376"/>
      <c r="N120" s="374"/>
      <c r="O120" s="79" t="s">
        <v>398</v>
      </c>
      <c r="P120" s="44" t="s">
        <v>424</v>
      </c>
      <c r="Q120" s="79" t="s">
        <v>446</v>
      </c>
      <c r="R120" s="67">
        <v>9231240</v>
      </c>
      <c r="S120" s="46"/>
      <c r="T120" s="38">
        <v>264</v>
      </c>
      <c r="U120" s="124">
        <v>44589</v>
      </c>
      <c r="V120" s="67">
        <v>9231240</v>
      </c>
      <c r="W120" s="38">
        <v>2114</v>
      </c>
      <c r="X120" s="124" t="s">
        <v>1062</v>
      </c>
      <c r="Y120" s="67">
        <v>6297280</v>
      </c>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0"/>
      <c r="BX120" s="50"/>
      <c r="BY120" s="50"/>
      <c r="BZ120" s="50"/>
      <c r="CA120" s="50"/>
      <c r="CB120" s="50"/>
      <c r="CC120" s="50"/>
      <c r="CD120" s="50"/>
      <c r="CE120" s="50"/>
      <c r="CF120" s="50"/>
      <c r="CG120" s="50"/>
      <c r="CH120" s="50"/>
      <c r="CI120" s="50"/>
      <c r="CJ120" s="50"/>
      <c r="CK120" s="50"/>
      <c r="CL120" s="50"/>
      <c r="CM120" s="50"/>
      <c r="CN120" s="50"/>
      <c r="CO120" s="50"/>
      <c r="CP120" s="50"/>
      <c r="CQ120" s="50"/>
      <c r="CR120" s="50"/>
      <c r="CS120" s="50"/>
      <c r="CT120" s="50"/>
      <c r="CU120" s="50"/>
      <c r="CV120" s="50"/>
      <c r="CW120" s="50"/>
      <c r="CX120" s="50"/>
      <c r="CY120" s="50"/>
      <c r="CZ120" s="50"/>
      <c r="DA120" s="50"/>
      <c r="DB120" s="50"/>
      <c r="DC120" s="50"/>
      <c r="DD120" s="50"/>
      <c r="DE120" s="50"/>
      <c r="DF120" s="50"/>
      <c r="DG120" s="50"/>
      <c r="DH120" s="50"/>
      <c r="DI120" s="50"/>
      <c r="DJ120" s="50"/>
      <c r="DK120" s="50"/>
      <c r="DL120" s="50"/>
      <c r="DM120" s="50"/>
      <c r="DN120" s="50"/>
      <c r="DO120" s="50"/>
      <c r="DP120" s="50"/>
      <c r="DQ120" s="50"/>
      <c r="DR120" s="50"/>
      <c r="DS120" s="50"/>
      <c r="DT120" s="50"/>
      <c r="DU120" s="50"/>
      <c r="DV120" s="50"/>
      <c r="DW120" s="50"/>
      <c r="DX120" s="50"/>
      <c r="DY120" s="50"/>
      <c r="DZ120" s="50"/>
    </row>
    <row r="121" spans="1:130" s="51" customFormat="1" ht="15" x14ac:dyDescent="0.25">
      <c r="A121" s="375"/>
      <c r="B121" s="389"/>
      <c r="C121" s="389"/>
      <c r="D121" s="375"/>
      <c r="E121" s="381"/>
      <c r="F121" s="378"/>
      <c r="G121" s="384"/>
      <c r="H121" s="378"/>
      <c r="I121" s="375"/>
      <c r="J121" s="375"/>
      <c r="K121" s="375"/>
      <c r="L121" s="375"/>
      <c r="M121" s="376"/>
      <c r="N121" s="374"/>
      <c r="O121" s="79" t="s">
        <v>399</v>
      </c>
      <c r="P121" s="268" t="s">
        <v>425</v>
      </c>
      <c r="Q121" s="79" t="s">
        <v>447</v>
      </c>
      <c r="R121" s="67">
        <v>9231240</v>
      </c>
      <c r="S121" s="46"/>
      <c r="T121" s="277">
        <v>283</v>
      </c>
      <c r="U121" s="124" t="s">
        <v>864</v>
      </c>
      <c r="V121" s="67">
        <v>9231240</v>
      </c>
      <c r="W121" s="277">
        <v>2106</v>
      </c>
      <c r="X121" s="124" t="s">
        <v>1064</v>
      </c>
      <c r="Y121" s="67">
        <v>6297280</v>
      </c>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c r="CA121" s="50"/>
      <c r="CB121" s="50"/>
      <c r="CC121" s="50"/>
      <c r="CD121" s="50"/>
      <c r="CE121" s="50"/>
      <c r="CF121" s="50"/>
      <c r="CG121" s="50"/>
      <c r="CH121" s="50"/>
      <c r="CI121" s="50"/>
      <c r="CJ121" s="50"/>
      <c r="CK121" s="50"/>
      <c r="CL121" s="50"/>
      <c r="CM121" s="50"/>
      <c r="CN121" s="50"/>
      <c r="CO121" s="50"/>
      <c r="CP121" s="50"/>
      <c r="CQ121" s="50"/>
      <c r="CR121" s="50"/>
      <c r="CS121" s="50"/>
      <c r="CT121" s="50"/>
      <c r="CU121" s="50"/>
      <c r="CV121" s="50"/>
      <c r="CW121" s="50"/>
      <c r="CX121" s="50"/>
      <c r="CY121" s="50"/>
      <c r="CZ121" s="50"/>
      <c r="DA121" s="50"/>
      <c r="DB121" s="50"/>
      <c r="DC121" s="50"/>
      <c r="DD121" s="50"/>
      <c r="DE121" s="50"/>
      <c r="DF121" s="50"/>
      <c r="DG121" s="50"/>
      <c r="DH121" s="50"/>
      <c r="DI121" s="50"/>
      <c r="DJ121" s="50"/>
      <c r="DK121" s="50"/>
      <c r="DL121" s="50"/>
      <c r="DM121" s="50"/>
      <c r="DN121" s="50"/>
      <c r="DO121" s="50"/>
      <c r="DP121" s="50"/>
      <c r="DQ121" s="50"/>
      <c r="DR121" s="50"/>
      <c r="DS121" s="50"/>
      <c r="DT121" s="50"/>
      <c r="DU121" s="50"/>
      <c r="DV121" s="50"/>
      <c r="DW121" s="50"/>
      <c r="DX121" s="50"/>
      <c r="DY121" s="50"/>
      <c r="DZ121" s="50"/>
    </row>
    <row r="122" spans="1:130" s="51" customFormat="1" ht="15" x14ac:dyDescent="0.25">
      <c r="A122" s="375"/>
      <c r="B122" s="389"/>
      <c r="C122" s="389"/>
      <c r="D122" s="363"/>
      <c r="E122" s="382"/>
      <c r="F122" s="379"/>
      <c r="G122" s="385"/>
      <c r="H122" s="379"/>
      <c r="I122" s="363"/>
      <c r="J122" s="363"/>
      <c r="K122" s="363"/>
      <c r="L122" s="363"/>
      <c r="M122" s="365"/>
      <c r="N122" s="374"/>
      <c r="O122" s="79" t="s">
        <v>1472</v>
      </c>
      <c r="P122" s="268" t="s">
        <v>1473</v>
      </c>
      <c r="Q122" s="79" t="s">
        <v>1474</v>
      </c>
      <c r="R122" s="67">
        <v>3228280</v>
      </c>
      <c r="S122" s="46"/>
      <c r="T122" s="38">
        <v>686</v>
      </c>
      <c r="U122" s="124">
        <v>44721</v>
      </c>
      <c r="V122" s="313">
        <v>3228280</v>
      </c>
      <c r="W122" s="38">
        <v>2872</v>
      </c>
      <c r="X122" s="124">
        <v>44722</v>
      </c>
      <c r="Y122" s="313">
        <v>3228280</v>
      </c>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c r="CA122" s="50"/>
      <c r="CB122" s="50"/>
      <c r="CC122" s="50"/>
      <c r="CD122" s="50"/>
      <c r="CE122" s="50"/>
      <c r="CF122" s="50"/>
      <c r="CG122" s="50"/>
      <c r="CH122" s="50"/>
      <c r="CI122" s="50"/>
      <c r="CJ122" s="50"/>
      <c r="CK122" s="50"/>
      <c r="CL122" s="50"/>
      <c r="CM122" s="50"/>
      <c r="CN122" s="50"/>
      <c r="CO122" s="50"/>
      <c r="CP122" s="50"/>
      <c r="CQ122" s="50"/>
      <c r="CR122" s="50"/>
      <c r="CS122" s="50"/>
      <c r="CT122" s="50"/>
      <c r="CU122" s="50"/>
      <c r="CV122" s="50"/>
      <c r="CW122" s="50"/>
      <c r="CX122" s="50"/>
      <c r="CY122" s="50"/>
      <c r="CZ122" s="50"/>
      <c r="DA122" s="50"/>
      <c r="DB122" s="50"/>
      <c r="DC122" s="50"/>
      <c r="DD122" s="50"/>
      <c r="DE122" s="50"/>
      <c r="DF122" s="50"/>
      <c r="DG122" s="50"/>
      <c r="DH122" s="50"/>
      <c r="DI122" s="50"/>
      <c r="DJ122" s="50"/>
      <c r="DK122" s="50"/>
      <c r="DL122" s="50"/>
      <c r="DM122" s="50"/>
      <c r="DN122" s="50"/>
      <c r="DO122" s="50"/>
      <c r="DP122" s="50"/>
      <c r="DQ122" s="50"/>
      <c r="DR122" s="50"/>
      <c r="DS122" s="50"/>
      <c r="DT122" s="50"/>
      <c r="DU122" s="50"/>
      <c r="DV122" s="50"/>
      <c r="DW122" s="50"/>
      <c r="DX122" s="50"/>
      <c r="DY122" s="50"/>
      <c r="DZ122" s="50"/>
    </row>
    <row r="123" spans="1:130" s="51" customFormat="1" ht="15" x14ac:dyDescent="0.25">
      <c r="A123" s="375"/>
      <c r="B123" s="389"/>
      <c r="C123" s="389"/>
      <c r="D123" s="372" t="s">
        <v>839</v>
      </c>
      <c r="E123" s="380" t="s">
        <v>144</v>
      </c>
      <c r="F123" s="377">
        <v>207000000</v>
      </c>
      <c r="G123" s="383">
        <v>0</v>
      </c>
      <c r="H123" s="377">
        <v>251993169</v>
      </c>
      <c r="I123" s="362"/>
      <c r="J123" s="362"/>
      <c r="K123" s="362"/>
      <c r="L123" s="362"/>
      <c r="M123" s="364">
        <f>+F123+G123+I123+H123+J123+K123-L123</f>
        <v>458993169</v>
      </c>
      <c r="N123" s="374"/>
      <c r="O123" s="79" t="s">
        <v>339</v>
      </c>
      <c r="P123" s="44" t="s">
        <v>449</v>
      </c>
      <c r="Q123" s="79" t="s">
        <v>473</v>
      </c>
      <c r="R123" s="67">
        <v>4465050</v>
      </c>
      <c r="S123" s="46"/>
      <c r="T123" s="38">
        <v>183</v>
      </c>
      <c r="U123" s="124">
        <v>44587</v>
      </c>
      <c r="V123" s="67">
        <v>4465050</v>
      </c>
      <c r="W123" s="38">
        <v>1257</v>
      </c>
      <c r="X123" s="124" t="s">
        <v>864</v>
      </c>
      <c r="Y123" s="67">
        <v>4465050</v>
      </c>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c r="CP123" s="50"/>
      <c r="CQ123" s="50"/>
      <c r="CR123" s="50"/>
      <c r="CS123" s="50"/>
      <c r="CT123" s="50"/>
      <c r="CU123" s="50"/>
      <c r="CV123" s="50"/>
      <c r="CW123" s="50"/>
      <c r="CX123" s="50"/>
      <c r="CY123" s="50"/>
      <c r="CZ123" s="50"/>
      <c r="DA123" s="50"/>
      <c r="DB123" s="50"/>
      <c r="DC123" s="50"/>
      <c r="DD123" s="50"/>
      <c r="DE123" s="50"/>
      <c r="DF123" s="50"/>
      <c r="DG123" s="50"/>
      <c r="DH123" s="50"/>
      <c r="DI123" s="50"/>
      <c r="DJ123" s="50"/>
      <c r="DK123" s="50"/>
      <c r="DL123" s="50"/>
      <c r="DM123" s="50"/>
      <c r="DN123" s="50"/>
      <c r="DO123" s="50"/>
      <c r="DP123" s="50"/>
      <c r="DQ123" s="50"/>
      <c r="DR123" s="50"/>
      <c r="DS123" s="50"/>
      <c r="DT123" s="50"/>
      <c r="DU123" s="50"/>
      <c r="DV123" s="50"/>
      <c r="DW123" s="50"/>
      <c r="DX123" s="50"/>
      <c r="DY123" s="50"/>
      <c r="DZ123" s="50"/>
    </row>
    <row r="124" spans="1:130" s="51" customFormat="1" ht="15" x14ac:dyDescent="0.25">
      <c r="A124" s="375"/>
      <c r="B124" s="389"/>
      <c r="C124" s="389"/>
      <c r="D124" s="375"/>
      <c r="E124" s="381"/>
      <c r="F124" s="378"/>
      <c r="G124" s="384"/>
      <c r="H124" s="378"/>
      <c r="I124" s="375"/>
      <c r="J124" s="375"/>
      <c r="K124" s="375"/>
      <c r="L124" s="375"/>
      <c r="M124" s="376"/>
      <c r="N124" s="374"/>
      <c r="O124" s="79" t="s">
        <v>342</v>
      </c>
      <c r="P124" s="44" t="s">
        <v>450</v>
      </c>
      <c r="Q124" s="79" t="s">
        <v>474</v>
      </c>
      <c r="R124" s="67">
        <v>6697575</v>
      </c>
      <c r="S124" s="46"/>
      <c r="T124" s="38">
        <v>215</v>
      </c>
      <c r="U124" s="124">
        <v>44588</v>
      </c>
      <c r="V124" s="67">
        <v>6697575</v>
      </c>
      <c r="W124" s="38">
        <v>1259</v>
      </c>
      <c r="X124" s="124" t="s">
        <v>864</v>
      </c>
      <c r="Y124" s="67">
        <v>6697575</v>
      </c>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c r="CA124" s="50"/>
      <c r="CB124" s="50"/>
      <c r="CC124" s="50"/>
      <c r="CD124" s="50"/>
      <c r="CE124" s="50"/>
      <c r="CF124" s="50"/>
      <c r="CG124" s="50"/>
      <c r="CH124" s="50"/>
      <c r="CI124" s="50"/>
      <c r="CJ124" s="50"/>
      <c r="CK124" s="50"/>
      <c r="CL124" s="50"/>
      <c r="CM124" s="50"/>
      <c r="CN124" s="50"/>
      <c r="CO124" s="50"/>
      <c r="CP124" s="50"/>
      <c r="CQ124" s="50"/>
      <c r="CR124" s="50"/>
      <c r="CS124" s="50"/>
      <c r="CT124" s="50"/>
      <c r="CU124" s="50"/>
      <c r="CV124" s="50"/>
      <c r="CW124" s="50"/>
      <c r="CX124" s="50"/>
      <c r="CY124" s="50"/>
      <c r="CZ124" s="50"/>
      <c r="DA124" s="50"/>
      <c r="DB124" s="50"/>
      <c r="DC124" s="50"/>
      <c r="DD124" s="50"/>
      <c r="DE124" s="50"/>
      <c r="DF124" s="50"/>
      <c r="DG124" s="50"/>
      <c r="DH124" s="50"/>
      <c r="DI124" s="50"/>
      <c r="DJ124" s="50"/>
      <c r="DK124" s="50"/>
      <c r="DL124" s="50"/>
      <c r="DM124" s="50"/>
      <c r="DN124" s="50"/>
      <c r="DO124" s="50"/>
      <c r="DP124" s="50"/>
      <c r="DQ124" s="50"/>
      <c r="DR124" s="50"/>
      <c r="DS124" s="50"/>
      <c r="DT124" s="50"/>
      <c r="DU124" s="50"/>
      <c r="DV124" s="50"/>
      <c r="DW124" s="50"/>
      <c r="DX124" s="50"/>
      <c r="DY124" s="50"/>
      <c r="DZ124" s="50"/>
    </row>
    <row r="125" spans="1:130" s="51" customFormat="1" ht="15" x14ac:dyDescent="0.25">
      <c r="A125" s="375"/>
      <c r="B125" s="389"/>
      <c r="C125" s="389"/>
      <c r="D125" s="375"/>
      <c r="E125" s="381"/>
      <c r="F125" s="378"/>
      <c r="G125" s="384"/>
      <c r="H125" s="378"/>
      <c r="I125" s="375"/>
      <c r="J125" s="375"/>
      <c r="K125" s="375"/>
      <c r="L125" s="375"/>
      <c r="M125" s="376"/>
      <c r="N125" s="374"/>
      <c r="O125" s="79" t="s">
        <v>343</v>
      </c>
      <c r="P125" s="44" t="s">
        <v>451</v>
      </c>
      <c r="Q125" s="79" t="s">
        <v>475</v>
      </c>
      <c r="R125" s="67">
        <v>4465050</v>
      </c>
      <c r="S125" s="46"/>
      <c r="T125" s="38">
        <v>214</v>
      </c>
      <c r="U125" s="124">
        <v>44588</v>
      </c>
      <c r="V125" s="67">
        <v>4465050</v>
      </c>
      <c r="W125" s="38">
        <v>1726</v>
      </c>
      <c r="X125" s="124" t="s">
        <v>1023</v>
      </c>
      <c r="Y125" s="67">
        <v>4465050</v>
      </c>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0"/>
      <c r="BW125" s="50"/>
      <c r="BX125" s="50"/>
      <c r="BY125" s="50"/>
      <c r="BZ125" s="50"/>
      <c r="CA125" s="50"/>
      <c r="CB125" s="50"/>
      <c r="CC125" s="50"/>
      <c r="CD125" s="50"/>
      <c r="CE125" s="50"/>
      <c r="CF125" s="50"/>
      <c r="CG125" s="50"/>
      <c r="CH125" s="50"/>
      <c r="CI125" s="50"/>
      <c r="CJ125" s="50"/>
      <c r="CK125" s="50"/>
      <c r="CL125" s="50"/>
      <c r="CM125" s="50"/>
      <c r="CN125" s="50"/>
      <c r="CO125" s="50"/>
      <c r="CP125" s="50"/>
      <c r="CQ125" s="50"/>
      <c r="CR125" s="50"/>
      <c r="CS125" s="50"/>
      <c r="CT125" s="50"/>
      <c r="CU125" s="50"/>
      <c r="CV125" s="50"/>
      <c r="CW125" s="50"/>
      <c r="CX125" s="50"/>
      <c r="CY125" s="50"/>
      <c r="CZ125" s="50"/>
      <c r="DA125" s="50"/>
      <c r="DB125" s="50"/>
      <c r="DC125" s="50"/>
      <c r="DD125" s="50"/>
      <c r="DE125" s="50"/>
      <c r="DF125" s="50"/>
      <c r="DG125" s="50"/>
      <c r="DH125" s="50"/>
      <c r="DI125" s="50"/>
      <c r="DJ125" s="50"/>
      <c r="DK125" s="50"/>
      <c r="DL125" s="50"/>
      <c r="DM125" s="50"/>
      <c r="DN125" s="50"/>
      <c r="DO125" s="50"/>
      <c r="DP125" s="50"/>
      <c r="DQ125" s="50"/>
      <c r="DR125" s="50"/>
      <c r="DS125" s="50"/>
      <c r="DT125" s="50"/>
      <c r="DU125" s="50"/>
      <c r="DV125" s="50"/>
      <c r="DW125" s="50"/>
      <c r="DX125" s="50"/>
      <c r="DY125" s="50"/>
      <c r="DZ125" s="50"/>
    </row>
    <row r="126" spans="1:130" s="51" customFormat="1" ht="15" x14ac:dyDescent="0.25">
      <c r="A126" s="375"/>
      <c r="B126" s="389"/>
      <c r="C126" s="389"/>
      <c r="D126" s="375"/>
      <c r="E126" s="381"/>
      <c r="F126" s="378"/>
      <c r="G126" s="384"/>
      <c r="H126" s="378"/>
      <c r="I126" s="375"/>
      <c r="J126" s="375"/>
      <c r="K126" s="375"/>
      <c r="L126" s="375"/>
      <c r="M126" s="376"/>
      <c r="N126" s="374"/>
      <c r="O126" s="79" t="s">
        <v>344</v>
      </c>
      <c r="P126" s="44" t="s">
        <v>452</v>
      </c>
      <c r="Q126" s="79" t="s">
        <v>476</v>
      </c>
      <c r="R126" s="67">
        <v>4465050</v>
      </c>
      <c r="S126" s="46"/>
      <c r="T126" s="38">
        <v>223</v>
      </c>
      <c r="U126" s="124">
        <v>44588</v>
      </c>
      <c r="V126" s="67">
        <v>4465050</v>
      </c>
      <c r="W126" s="38">
        <v>1730</v>
      </c>
      <c r="X126" s="124" t="s">
        <v>1023</v>
      </c>
      <c r="Y126" s="67">
        <v>4465050</v>
      </c>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0"/>
      <c r="BW126" s="50"/>
      <c r="BX126" s="50"/>
      <c r="BY126" s="50"/>
      <c r="BZ126" s="50"/>
      <c r="CA126" s="50"/>
      <c r="CB126" s="50"/>
      <c r="CC126" s="50"/>
      <c r="CD126" s="50"/>
      <c r="CE126" s="50"/>
      <c r="CF126" s="50"/>
      <c r="CG126" s="50"/>
      <c r="CH126" s="50"/>
      <c r="CI126" s="50"/>
      <c r="CJ126" s="50"/>
      <c r="CK126" s="50"/>
      <c r="CL126" s="50"/>
      <c r="CM126" s="50"/>
      <c r="CN126" s="50"/>
      <c r="CO126" s="50"/>
      <c r="CP126" s="50"/>
      <c r="CQ126" s="50"/>
      <c r="CR126" s="50"/>
      <c r="CS126" s="50"/>
      <c r="CT126" s="50"/>
      <c r="CU126" s="50"/>
      <c r="CV126" s="50"/>
      <c r="CW126" s="50"/>
      <c r="CX126" s="50"/>
      <c r="CY126" s="50"/>
      <c r="CZ126" s="50"/>
      <c r="DA126" s="50"/>
      <c r="DB126" s="50"/>
      <c r="DC126" s="50"/>
      <c r="DD126" s="50"/>
      <c r="DE126" s="50"/>
      <c r="DF126" s="50"/>
      <c r="DG126" s="50"/>
      <c r="DH126" s="50"/>
      <c r="DI126" s="50"/>
      <c r="DJ126" s="50"/>
      <c r="DK126" s="50"/>
      <c r="DL126" s="50"/>
      <c r="DM126" s="50"/>
      <c r="DN126" s="50"/>
      <c r="DO126" s="50"/>
      <c r="DP126" s="50"/>
      <c r="DQ126" s="50"/>
      <c r="DR126" s="50"/>
      <c r="DS126" s="50"/>
      <c r="DT126" s="50"/>
      <c r="DU126" s="50"/>
      <c r="DV126" s="50"/>
      <c r="DW126" s="50"/>
      <c r="DX126" s="50"/>
      <c r="DY126" s="50"/>
      <c r="DZ126" s="50"/>
    </row>
    <row r="127" spans="1:130" s="51" customFormat="1" ht="15" x14ac:dyDescent="0.25">
      <c r="A127" s="375"/>
      <c r="B127" s="389"/>
      <c r="C127" s="389"/>
      <c r="D127" s="375"/>
      <c r="E127" s="381"/>
      <c r="F127" s="378"/>
      <c r="G127" s="384"/>
      <c r="H127" s="378"/>
      <c r="I127" s="375"/>
      <c r="J127" s="375"/>
      <c r="K127" s="375"/>
      <c r="L127" s="375"/>
      <c r="M127" s="376"/>
      <c r="N127" s="374"/>
      <c r="O127" s="79" t="s">
        <v>345</v>
      </c>
      <c r="P127" s="44" t="s">
        <v>234</v>
      </c>
      <c r="Q127" s="79" t="s">
        <v>477</v>
      </c>
      <c r="R127" s="67">
        <v>4465050</v>
      </c>
      <c r="S127" s="46"/>
      <c r="T127" s="38">
        <v>209</v>
      </c>
      <c r="U127" s="124">
        <v>44588</v>
      </c>
      <c r="V127" s="67">
        <v>4465050</v>
      </c>
      <c r="W127" s="38">
        <v>1278</v>
      </c>
      <c r="X127" s="124" t="s">
        <v>864</v>
      </c>
      <c r="Y127" s="67">
        <v>4465050</v>
      </c>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c r="CF127" s="50"/>
      <c r="CG127" s="50"/>
      <c r="CH127" s="50"/>
      <c r="CI127" s="50"/>
      <c r="CJ127" s="50"/>
      <c r="CK127" s="50"/>
      <c r="CL127" s="50"/>
      <c r="CM127" s="50"/>
      <c r="CN127" s="50"/>
      <c r="CO127" s="50"/>
      <c r="CP127" s="50"/>
      <c r="CQ127" s="50"/>
      <c r="CR127" s="50"/>
      <c r="CS127" s="50"/>
      <c r="CT127" s="50"/>
      <c r="CU127" s="50"/>
      <c r="CV127" s="50"/>
      <c r="CW127" s="50"/>
      <c r="CX127" s="50"/>
      <c r="CY127" s="50"/>
      <c r="CZ127" s="50"/>
      <c r="DA127" s="50"/>
      <c r="DB127" s="50"/>
      <c r="DC127" s="50"/>
      <c r="DD127" s="50"/>
      <c r="DE127" s="50"/>
      <c r="DF127" s="50"/>
      <c r="DG127" s="50"/>
      <c r="DH127" s="50"/>
      <c r="DI127" s="50"/>
      <c r="DJ127" s="50"/>
      <c r="DK127" s="50"/>
      <c r="DL127" s="50"/>
      <c r="DM127" s="50"/>
      <c r="DN127" s="50"/>
      <c r="DO127" s="50"/>
      <c r="DP127" s="50"/>
      <c r="DQ127" s="50"/>
      <c r="DR127" s="50"/>
      <c r="DS127" s="50"/>
      <c r="DT127" s="50"/>
      <c r="DU127" s="50"/>
      <c r="DV127" s="50"/>
      <c r="DW127" s="50"/>
      <c r="DX127" s="50"/>
      <c r="DY127" s="50"/>
      <c r="DZ127" s="50"/>
    </row>
    <row r="128" spans="1:130" s="51" customFormat="1" ht="15" x14ac:dyDescent="0.25">
      <c r="A128" s="375"/>
      <c r="B128" s="389"/>
      <c r="C128" s="389"/>
      <c r="D128" s="375"/>
      <c r="E128" s="381"/>
      <c r="F128" s="378"/>
      <c r="G128" s="384"/>
      <c r="H128" s="378"/>
      <c r="I128" s="375"/>
      <c r="J128" s="375"/>
      <c r="K128" s="375"/>
      <c r="L128" s="375"/>
      <c r="M128" s="376"/>
      <c r="N128" s="374"/>
      <c r="O128" s="79" t="s">
        <v>346</v>
      </c>
      <c r="P128" s="44" t="s">
        <v>453</v>
      </c>
      <c r="Q128" s="79" t="s">
        <v>478</v>
      </c>
      <c r="R128" s="67">
        <v>4465050</v>
      </c>
      <c r="S128" s="46"/>
      <c r="T128" s="38">
        <v>234</v>
      </c>
      <c r="U128" s="124">
        <v>44588</v>
      </c>
      <c r="V128" s="67">
        <v>4465050</v>
      </c>
      <c r="W128" s="38">
        <v>1277</v>
      </c>
      <c r="X128" s="124" t="s">
        <v>864</v>
      </c>
      <c r="Y128" s="67">
        <v>4465050</v>
      </c>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0"/>
      <c r="BW128" s="50"/>
      <c r="BX128" s="50"/>
      <c r="BY128" s="50"/>
      <c r="BZ128" s="50"/>
      <c r="CA128" s="50"/>
      <c r="CB128" s="50"/>
      <c r="CC128" s="50"/>
      <c r="CD128" s="50"/>
      <c r="CE128" s="50"/>
      <c r="CF128" s="50"/>
      <c r="CG128" s="50"/>
      <c r="CH128" s="50"/>
      <c r="CI128" s="50"/>
      <c r="CJ128" s="50"/>
      <c r="CK128" s="50"/>
      <c r="CL128" s="50"/>
      <c r="CM128" s="50"/>
      <c r="CN128" s="50"/>
      <c r="CO128" s="50"/>
      <c r="CP128" s="50"/>
      <c r="CQ128" s="50"/>
      <c r="CR128" s="50"/>
      <c r="CS128" s="50"/>
      <c r="CT128" s="50"/>
      <c r="CU128" s="50"/>
      <c r="CV128" s="50"/>
      <c r="CW128" s="50"/>
      <c r="CX128" s="50"/>
      <c r="CY128" s="50"/>
      <c r="CZ128" s="50"/>
      <c r="DA128" s="50"/>
      <c r="DB128" s="50"/>
      <c r="DC128" s="50"/>
      <c r="DD128" s="50"/>
      <c r="DE128" s="50"/>
      <c r="DF128" s="50"/>
      <c r="DG128" s="50"/>
      <c r="DH128" s="50"/>
      <c r="DI128" s="50"/>
      <c r="DJ128" s="50"/>
      <c r="DK128" s="50"/>
      <c r="DL128" s="50"/>
      <c r="DM128" s="50"/>
      <c r="DN128" s="50"/>
      <c r="DO128" s="50"/>
      <c r="DP128" s="50"/>
      <c r="DQ128" s="50"/>
      <c r="DR128" s="50"/>
      <c r="DS128" s="50"/>
      <c r="DT128" s="50"/>
      <c r="DU128" s="50"/>
      <c r="DV128" s="50"/>
      <c r="DW128" s="50"/>
      <c r="DX128" s="50"/>
      <c r="DY128" s="50"/>
      <c r="DZ128" s="50"/>
    </row>
    <row r="129" spans="1:130" s="51" customFormat="1" ht="15" x14ac:dyDescent="0.25">
      <c r="A129" s="375"/>
      <c r="B129" s="389"/>
      <c r="C129" s="389"/>
      <c r="D129" s="375"/>
      <c r="E129" s="381"/>
      <c r="F129" s="378"/>
      <c r="G129" s="384"/>
      <c r="H129" s="378"/>
      <c r="I129" s="375"/>
      <c r="J129" s="375"/>
      <c r="K129" s="375"/>
      <c r="L129" s="375"/>
      <c r="M129" s="376"/>
      <c r="N129" s="374"/>
      <c r="O129" s="79" t="s">
        <v>347</v>
      </c>
      <c r="P129" s="44" t="s">
        <v>454</v>
      </c>
      <c r="Q129" s="79" t="s">
        <v>479</v>
      </c>
      <c r="R129" s="67">
        <v>4018545</v>
      </c>
      <c r="S129" s="46"/>
      <c r="T129" s="38">
        <v>226</v>
      </c>
      <c r="U129" s="124">
        <v>44588</v>
      </c>
      <c r="V129" s="67">
        <v>4018545</v>
      </c>
      <c r="W129" s="38">
        <v>1270</v>
      </c>
      <c r="X129" s="124" t="s">
        <v>864</v>
      </c>
      <c r="Y129" s="67">
        <v>4018545</v>
      </c>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0"/>
      <c r="BW129" s="50"/>
      <c r="BX129" s="50"/>
      <c r="BY129" s="50"/>
      <c r="BZ129" s="50"/>
      <c r="CA129" s="50"/>
      <c r="CB129" s="50"/>
      <c r="CC129" s="50"/>
      <c r="CD129" s="50"/>
      <c r="CE129" s="50"/>
      <c r="CF129" s="50"/>
      <c r="CG129" s="50"/>
      <c r="CH129" s="50"/>
      <c r="CI129" s="50"/>
      <c r="CJ129" s="50"/>
      <c r="CK129" s="50"/>
      <c r="CL129" s="50"/>
      <c r="CM129" s="50"/>
      <c r="CN129" s="50"/>
      <c r="CO129" s="50"/>
      <c r="CP129" s="50"/>
      <c r="CQ129" s="50"/>
      <c r="CR129" s="50"/>
      <c r="CS129" s="50"/>
      <c r="CT129" s="50"/>
      <c r="CU129" s="50"/>
      <c r="CV129" s="50"/>
      <c r="CW129" s="50"/>
      <c r="CX129" s="50"/>
      <c r="CY129" s="50"/>
      <c r="CZ129" s="50"/>
      <c r="DA129" s="50"/>
      <c r="DB129" s="50"/>
      <c r="DC129" s="50"/>
      <c r="DD129" s="50"/>
      <c r="DE129" s="50"/>
      <c r="DF129" s="50"/>
      <c r="DG129" s="50"/>
      <c r="DH129" s="50"/>
      <c r="DI129" s="50"/>
      <c r="DJ129" s="50"/>
      <c r="DK129" s="50"/>
      <c r="DL129" s="50"/>
      <c r="DM129" s="50"/>
      <c r="DN129" s="50"/>
      <c r="DO129" s="50"/>
      <c r="DP129" s="50"/>
      <c r="DQ129" s="50"/>
      <c r="DR129" s="50"/>
      <c r="DS129" s="50"/>
      <c r="DT129" s="50"/>
      <c r="DU129" s="50"/>
      <c r="DV129" s="50"/>
      <c r="DW129" s="50"/>
      <c r="DX129" s="50"/>
      <c r="DY129" s="50"/>
      <c r="DZ129" s="50"/>
    </row>
    <row r="130" spans="1:130" s="51" customFormat="1" ht="15" x14ac:dyDescent="0.25">
      <c r="A130" s="375"/>
      <c r="B130" s="389"/>
      <c r="C130" s="389"/>
      <c r="D130" s="375"/>
      <c r="E130" s="381"/>
      <c r="F130" s="378"/>
      <c r="G130" s="384"/>
      <c r="H130" s="378"/>
      <c r="I130" s="375"/>
      <c r="J130" s="375"/>
      <c r="K130" s="375"/>
      <c r="L130" s="375"/>
      <c r="M130" s="376"/>
      <c r="N130" s="374"/>
      <c r="O130" s="79" t="s">
        <v>348</v>
      </c>
      <c r="P130" s="44" t="s">
        <v>63</v>
      </c>
      <c r="Q130" s="79" t="s">
        <v>480</v>
      </c>
      <c r="R130" s="67">
        <v>4911555</v>
      </c>
      <c r="S130" s="46"/>
      <c r="T130" s="38">
        <v>207</v>
      </c>
      <c r="U130" s="124">
        <v>44588</v>
      </c>
      <c r="V130" s="67">
        <v>4911555</v>
      </c>
      <c r="W130" s="38">
        <v>1266</v>
      </c>
      <c r="X130" s="124" t="s">
        <v>864</v>
      </c>
      <c r="Y130" s="67">
        <v>4911555</v>
      </c>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0"/>
      <c r="BW130" s="50"/>
      <c r="BX130" s="50"/>
      <c r="BY130" s="50"/>
      <c r="BZ130" s="50"/>
      <c r="CA130" s="50"/>
      <c r="CB130" s="50"/>
      <c r="CC130" s="50"/>
      <c r="CD130" s="50"/>
      <c r="CE130" s="50"/>
      <c r="CF130" s="50"/>
      <c r="CG130" s="50"/>
      <c r="CH130" s="50"/>
      <c r="CI130" s="50"/>
      <c r="CJ130" s="50"/>
      <c r="CK130" s="50"/>
      <c r="CL130" s="50"/>
      <c r="CM130" s="50"/>
      <c r="CN130" s="50"/>
      <c r="CO130" s="50"/>
      <c r="CP130" s="50"/>
      <c r="CQ130" s="50"/>
      <c r="CR130" s="50"/>
      <c r="CS130" s="50"/>
      <c r="CT130" s="50"/>
      <c r="CU130" s="50"/>
      <c r="CV130" s="50"/>
      <c r="CW130" s="50"/>
      <c r="CX130" s="50"/>
      <c r="CY130" s="50"/>
      <c r="CZ130" s="50"/>
      <c r="DA130" s="50"/>
      <c r="DB130" s="50"/>
      <c r="DC130" s="50"/>
      <c r="DD130" s="50"/>
      <c r="DE130" s="50"/>
      <c r="DF130" s="50"/>
      <c r="DG130" s="50"/>
      <c r="DH130" s="50"/>
      <c r="DI130" s="50"/>
      <c r="DJ130" s="50"/>
      <c r="DK130" s="50"/>
      <c r="DL130" s="50"/>
      <c r="DM130" s="50"/>
      <c r="DN130" s="50"/>
      <c r="DO130" s="50"/>
      <c r="DP130" s="50"/>
      <c r="DQ130" s="50"/>
      <c r="DR130" s="50"/>
      <c r="DS130" s="50"/>
      <c r="DT130" s="50"/>
      <c r="DU130" s="50"/>
      <c r="DV130" s="50"/>
      <c r="DW130" s="50"/>
      <c r="DX130" s="50"/>
      <c r="DY130" s="50"/>
      <c r="DZ130" s="50"/>
    </row>
    <row r="131" spans="1:130" s="51" customFormat="1" ht="15" x14ac:dyDescent="0.25">
      <c r="A131" s="375"/>
      <c r="B131" s="389"/>
      <c r="C131" s="389"/>
      <c r="D131" s="375"/>
      <c r="E131" s="381"/>
      <c r="F131" s="378"/>
      <c r="G131" s="384"/>
      <c r="H131" s="378"/>
      <c r="I131" s="375"/>
      <c r="J131" s="375"/>
      <c r="K131" s="375"/>
      <c r="L131" s="375"/>
      <c r="M131" s="376"/>
      <c r="N131" s="374"/>
      <c r="O131" s="79" t="s">
        <v>349</v>
      </c>
      <c r="P131" s="44" t="s">
        <v>64</v>
      </c>
      <c r="Q131" s="79" t="s">
        <v>481</v>
      </c>
      <c r="R131" s="67">
        <v>4911555</v>
      </c>
      <c r="S131" s="46"/>
      <c r="T131" s="38">
        <v>225</v>
      </c>
      <c r="U131" s="124">
        <v>44588</v>
      </c>
      <c r="V131" s="67">
        <v>4911555</v>
      </c>
      <c r="W131" s="38">
        <v>1286</v>
      </c>
      <c r="X131" s="124" t="s">
        <v>864</v>
      </c>
      <c r="Y131" s="67">
        <v>4911555</v>
      </c>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c r="CE131" s="50"/>
      <c r="CF131" s="50"/>
      <c r="CG131" s="50"/>
      <c r="CH131" s="50"/>
      <c r="CI131" s="50"/>
      <c r="CJ131" s="50"/>
      <c r="CK131" s="50"/>
      <c r="CL131" s="50"/>
      <c r="CM131" s="50"/>
      <c r="CN131" s="50"/>
      <c r="CO131" s="50"/>
      <c r="CP131" s="50"/>
      <c r="CQ131" s="50"/>
      <c r="CR131" s="50"/>
      <c r="CS131" s="50"/>
      <c r="CT131" s="50"/>
      <c r="CU131" s="50"/>
      <c r="CV131" s="50"/>
      <c r="CW131" s="50"/>
      <c r="CX131" s="50"/>
      <c r="CY131" s="50"/>
      <c r="CZ131" s="50"/>
      <c r="DA131" s="50"/>
      <c r="DB131" s="50"/>
      <c r="DC131" s="50"/>
      <c r="DD131" s="50"/>
      <c r="DE131" s="50"/>
      <c r="DF131" s="50"/>
      <c r="DG131" s="50"/>
      <c r="DH131" s="50"/>
      <c r="DI131" s="50"/>
      <c r="DJ131" s="50"/>
      <c r="DK131" s="50"/>
      <c r="DL131" s="50"/>
      <c r="DM131" s="50"/>
      <c r="DN131" s="50"/>
      <c r="DO131" s="50"/>
      <c r="DP131" s="50"/>
      <c r="DQ131" s="50"/>
      <c r="DR131" s="50"/>
      <c r="DS131" s="50"/>
      <c r="DT131" s="50"/>
      <c r="DU131" s="50"/>
      <c r="DV131" s="50"/>
      <c r="DW131" s="50"/>
      <c r="DX131" s="50"/>
      <c r="DY131" s="50"/>
      <c r="DZ131" s="50"/>
    </row>
    <row r="132" spans="1:130" s="51" customFormat="1" ht="15" x14ac:dyDescent="0.25">
      <c r="A132" s="375"/>
      <c r="B132" s="389"/>
      <c r="C132" s="389"/>
      <c r="D132" s="375"/>
      <c r="E132" s="381"/>
      <c r="F132" s="378"/>
      <c r="G132" s="384"/>
      <c r="H132" s="378"/>
      <c r="I132" s="375"/>
      <c r="J132" s="375"/>
      <c r="K132" s="375"/>
      <c r="L132" s="375"/>
      <c r="M132" s="376"/>
      <c r="N132" s="374"/>
      <c r="O132" s="79" t="s">
        <v>350</v>
      </c>
      <c r="P132" s="44" t="s">
        <v>40</v>
      </c>
      <c r="Q132" s="79" t="s">
        <v>482</v>
      </c>
      <c r="R132" s="67">
        <v>4465050</v>
      </c>
      <c r="S132" s="46"/>
      <c r="T132" s="38">
        <v>192</v>
      </c>
      <c r="U132" s="124" t="s">
        <v>866</v>
      </c>
      <c r="V132" s="67">
        <v>4465050</v>
      </c>
      <c r="W132" s="38">
        <v>1279</v>
      </c>
      <c r="X132" s="124" t="s">
        <v>864</v>
      </c>
      <c r="Y132" s="67">
        <v>4465050</v>
      </c>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c r="CA132" s="50"/>
      <c r="CB132" s="50"/>
      <c r="CC132" s="50"/>
      <c r="CD132" s="50"/>
      <c r="CE132" s="50"/>
      <c r="CF132" s="50"/>
      <c r="CG132" s="50"/>
      <c r="CH132" s="50"/>
      <c r="CI132" s="50"/>
      <c r="CJ132" s="50"/>
      <c r="CK132" s="50"/>
      <c r="CL132" s="50"/>
      <c r="CM132" s="50"/>
      <c r="CN132" s="50"/>
      <c r="CO132" s="50"/>
      <c r="CP132" s="50"/>
      <c r="CQ132" s="50"/>
      <c r="CR132" s="50"/>
      <c r="CS132" s="50"/>
      <c r="CT132" s="50"/>
      <c r="CU132" s="50"/>
      <c r="CV132" s="50"/>
      <c r="CW132" s="50"/>
      <c r="CX132" s="50"/>
      <c r="CY132" s="50"/>
      <c r="CZ132" s="50"/>
      <c r="DA132" s="50"/>
      <c r="DB132" s="50"/>
      <c r="DC132" s="50"/>
      <c r="DD132" s="50"/>
      <c r="DE132" s="50"/>
      <c r="DF132" s="50"/>
      <c r="DG132" s="50"/>
      <c r="DH132" s="50"/>
      <c r="DI132" s="50"/>
      <c r="DJ132" s="50"/>
      <c r="DK132" s="50"/>
      <c r="DL132" s="50"/>
      <c r="DM132" s="50"/>
      <c r="DN132" s="50"/>
      <c r="DO132" s="50"/>
      <c r="DP132" s="50"/>
      <c r="DQ132" s="50"/>
      <c r="DR132" s="50"/>
      <c r="DS132" s="50"/>
      <c r="DT132" s="50"/>
      <c r="DU132" s="50"/>
      <c r="DV132" s="50"/>
      <c r="DW132" s="50"/>
      <c r="DX132" s="50"/>
      <c r="DY132" s="50"/>
      <c r="DZ132" s="50"/>
    </row>
    <row r="133" spans="1:130" s="51" customFormat="1" ht="15" x14ac:dyDescent="0.25">
      <c r="A133" s="375"/>
      <c r="B133" s="389"/>
      <c r="C133" s="389"/>
      <c r="D133" s="375"/>
      <c r="E133" s="381"/>
      <c r="F133" s="378"/>
      <c r="G133" s="384"/>
      <c r="H133" s="378"/>
      <c r="I133" s="375"/>
      <c r="J133" s="375"/>
      <c r="K133" s="375"/>
      <c r="L133" s="375"/>
      <c r="M133" s="376"/>
      <c r="N133" s="374"/>
      <c r="O133" s="79" t="s">
        <v>351</v>
      </c>
      <c r="P133" s="44" t="s">
        <v>189</v>
      </c>
      <c r="Q133" s="79" t="s">
        <v>483</v>
      </c>
      <c r="R133" s="67">
        <v>4018545</v>
      </c>
      <c r="S133" s="46"/>
      <c r="T133" s="38">
        <v>197</v>
      </c>
      <c r="U133" s="124" t="s">
        <v>866</v>
      </c>
      <c r="V133" s="67">
        <v>4018545</v>
      </c>
      <c r="W133" s="38">
        <v>1677</v>
      </c>
      <c r="X133" s="124" t="s">
        <v>1063</v>
      </c>
      <c r="Y133" s="67">
        <v>4018545</v>
      </c>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c r="CA133" s="50"/>
      <c r="CB133" s="50"/>
      <c r="CC133" s="50"/>
      <c r="CD133" s="50"/>
      <c r="CE133" s="50"/>
      <c r="CF133" s="50"/>
      <c r="CG133" s="50"/>
      <c r="CH133" s="50"/>
      <c r="CI133" s="50"/>
      <c r="CJ133" s="50"/>
      <c r="CK133" s="50"/>
      <c r="CL133" s="50"/>
      <c r="CM133" s="50"/>
      <c r="CN133" s="50"/>
      <c r="CO133" s="50"/>
      <c r="CP133" s="50"/>
      <c r="CQ133" s="50"/>
      <c r="CR133" s="50"/>
      <c r="CS133" s="50"/>
      <c r="CT133" s="50"/>
      <c r="CU133" s="50"/>
      <c r="CV133" s="50"/>
      <c r="CW133" s="50"/>
      <c r="CX133" s="50"/>
      <c r="CY133" s="50"/>
      <c r="CZ133" s="50"/>
      <c r="DA133" s="50"/>
      <c r="DB133" s="50"/>
      <c r="DC133" s="50"/>
      <c r="DD133" s="50"/>
      <c r="DE133" s="50"/>
      <c r="DF133" s="50"/>
      <c r="DG133" s="50"/>
      <c r="DH133" s="50"/>
      <c r="DI133" s="50"/>
      <c r="DJ133" s="50"/>
      <c r="DK133" s="50"/>
      <c r="DL133" s="50"/>
      <c r="DM133" s="50"/>
      <c r="DN133" s="50"/>
      <c r="DO133" s="50"/>
      <c r="DP133" s="50"/>
      <c r="DQ133" s="50"/>
      <c r="DR133" s="50"/>
      <c r="DS133" s="50"/>
      <c r="DT133" s="50"/>
      <c r="DU133" s="50"/>
      <c r="DV133" s="50"/>
      <c r="DW133" s="50"/>
      <c r="DX133" s="50"/>
      <c r="DY133" s="50"/>
      <c r="DZ133" s="50"/>
    </row>
    <row r="134" spans="1:130" s="51" customFormat="1" ht="15" x14ac:dyDescent="0.25">
      <c r="A134" s="375"/>
      <c r="B134" s="389"/>
      <c r="C134" s="389"/>
      <c r="D134" s="375"/>
      <c r="E134" s="381"/>
      <c r="F134" s="378"/>
      <c r="G134" s="384"/>
      <c r="H134" s="378"/>
      <c r="I134" s="375"/>
      <c r="J134" s="375"/>
      <c r="K134" s="375"/>
      <c r="L134" s="375"/>
      <c r="M134" s="376"/>
      <c r="N134" s="374"/>
      <c r="O134" s="79" t="s">
        <v>352</v>
      </c>
      <c r="P134" s="44" t="s">
        <v>455</v>
      </c>
      <c r="Q134" s="79" t="s">
        <v>484</v>
      </c>
      <c r="R134" s="67">
        <v>7590585</v>
      </c>
      <c r="S134" s="46"/>
      <c r="T134" s="38">
        <v>222</v>
      </c>
      <c r="U134" s="124" t="s">
        <v>867</v>
      </c>
      <c r="V134" s="67">
        <v>7590585</v>
      </c>
      <c r="W134" s="38">
        <v>1346</v>
      </c>
      <c r="X134" s="124" t="s">
        <v>864</v>
      </c>
      <c r="Y134" s="67">
        <v>7590585</v>
      </c>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0"/>
      <c r="BW134" s="50"/>
      <c r="BX134" s="50"/>
      <c r="BY134" s="50"/>
      <c r="BZ134" s="50"/>
      <c r="CA134" s="50"/>
      <c r="CB134" s="50"/>
      <c r="CC134" s="50"/>
      <c r="CD134" s="50"/>
      <c r="CE134" s="50"/>
      <c r="CF134" s="50"/>
      <c r="CG134" s="50"/>
      <c r="CH134" s="50"/>
      <c r="CI134" s="50"/>
      <c r="CJ134" s="50"/>
      <c r="CK134" s="50"/>
      <c r="CL134" s="50"/>
      <c r="CM134" s="50"/>
      <c r="CN134" s="50"/>
      <c r="CO134" s="50"/>
      <c r="CP134" s="50"/>
      <c r="CQ134" s="50"/>
      <c r="CR134" s="50"/>
      <c r="CS134" s="50"/>
      <c r="CT134" s="50"/>
      <c r="CU134" s="50"/>
      <c r="CV134" s="50"/>
      <c r="CW134" s="50"/>
      <c r="CX134" s="50"/>
      <c r="CY134" s="50"/>
      <c r="CZ134" s="50"/>
      <c r="DA134" s="50"/>
      <c r="DB134" s="50"/>
      <c r="DC134" s="50"/>
      <c r="DD134" s="50"/>
      <c r="DE134" s="50"/>
      <c r="DF134" s="50"/>
      <c r="DG134" s="50"/>
      <c r="DH134" s="50"/>
      <c r="DI134" s="50"/>
      <c r="DJ134" s="50"/>
      <c r="DK134" s="50"/>
      <c r="DL134" s="50"/>
      <c r="DM134" s="50"/>
      <c r="DN134" s="50"/>
      <c r="DO134" s="50"/>
      <c r="DP134" s="50"/>
      <c r="DQ134" s="50"/>
      <c r="DR134" s="50"/>
      <c r="DS134" s="50"/>
      <c r="DT134" s="50"/>
      <c r="DU134" s="50"/>
      <c r="DV134" s="50"/>
      <c r="DW134" s="50"/>
      <c r="DX134" s="50"/>
      <c r="DY134" s="50"/>
      <c r="DZ134" s="50"/>
    </row>
    <row r="135" spans="1:130" s="51" customFormat="1" ht="15" x14ac:dyDescent="0.25">
      <c r="A135" s="375"/>
      <c r="B135" s="389"/>
      <c r="C135" s="389"/>
      <c r="D135" s="375"/>
      <c r="E135" s="381"/>
      <c r="F135" s="378"/>
      <c r="G135" s="384"/>
      <c r="H135" s="378"/>
      <c r="I135" s="375"/>
      <c r="J135" s="375"/>
      <c r="K135" s="375"/>
      <c r="L135" s="375"/>
      <c r="M135" s="376"/>
      <c r="N135" s="374"/>
      <c r="O135" s="79" t="s">
        <v>353</v>
      </c>
      <c r="P135" s="44" t="s">
        <v>456</v>
      </c>
      <c r="Q135" s="79" t="s">
        <v>485</v>
      </c>
      <c r="R135" s="67">
        <v>4911555</v>
      </c>
      <c r="S135" s="46"/>
      <c r="T135" s="38">
        <v>200</v>
      </c>
      <c r="U135" s="124" t="s">
        <v>866</v>
      </c>
      <c r="V135" s="67">
        <v>4911555</v>
      </c>
      <c r="W135" s="38">
        <v>1268</v>
      </c>
      <c r="X135" s="124" t="s">
        <v>864</v>
      </c>
      <c r="Y135" s="67">
        <v>4911555</v>
      </c>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0"/>
      <c r="BW135" s="50"/>
      <c r="BX135" s="50"/>
      <c r="BY135" s="50"/>
      <c r="BZ135" s="50"/>
      <c r="CA135" s="50"/>
      <c r="CB135" s="50"/>
      <c r="CC135" s="50"/>
      <c r="CD135" s="50"/>
      <c r="CE135" s="50"/>
      <c r="CF135" s="50"/>
      <c r="CG135" s="50"/>
      <c r="CH135" s="50"/>
      <c r="CI135" s="50"/>
      <c r="CJ135" s="50"/>
      <c r="CK135" s="50"/>
      <c r="CL135" s="50"/>
      <c r="CM135" s="50"/>
      <c r="CN135" s="50"/>
      <c r="CO135" s="50"/>
      <c r="CP135" s="50"/>
      <c r="CQ135" s="50"/>
      <c r="CR135" s="50"/>
      <c r="CS135" s="50"/>
      <c r="CT135" s="50"/>
      <c r="CU135" s="50"/>
      <c r="CV135" s="50"/>
      <c r="CW135" s="50"/>
      <c r="CX135" s="50"/>
      <c r="CY135" s="50"/>
      <c r="CZ135" s="50"/>
      <c r="DA135" s="50"/>
      <c r="DB135" s="50"/>
      <c r="DC135" s="50"/>
      <c r="DD135" s="50"/>
      <c r="DE135" s="50"/>
      <c r="DF135" s="50"/>
      <c r="DG135" s="50"/>
      <c r="DH135" s="50"/>
      <c r="DI135" s="50"/>
      <c r="DJ135" s="50"/>
      <c r="DK135" s="50"/>
      <c r="DL135" s="50"/>
      <c r="DM135" s="50"/>
      <c r="DN135" s="50"/>
      <c r="DO135" s="50"/>
      <c r="DP135" s="50"/>
      <c r="DQ135" s="50"/>
      <c r="DR135" s="50"/>
      <c r="DS135" s="50"/>
      <c r="DT135" s="50"/>
      <c r="DU135" s="50"/>
      <c r="DV135" s="50"/>
      <c r="DW135" s="50"/>
      <c r="DX135" s="50"/>
      <c r="DY135" s="50"/>
      <c r="DZ135" s="50"/>
    </row>
    <row r="136" spans="1:130" s="51" customFormat="1" ht="15" x14ac:dyDescent="0.25">
      <c r="A136" s="375"/>
      <c r="B136" s="389"/>
      <c r="C136" s="389"/>
      <c r="D136" s="375"/>
      <c r="E136" s="381"/>
      <c r="F136" s="378"/>
      <c r="G136" s="384"/>
      <c r="H136" s="378"/>
      <c r="I136" s="375"/>
      <c r="J136" s="375"/>
      <c r="K136" s="375"/>
      <c r="L136" s="375"/>
      <c r="M136" s="376"/>
      <c r="N136" s="374"/>
      <c r="O136" s="79" t="s">
        <v>354</v>
      </c>
      <c r="P136" s="44" t="s">
        <v>457</v>
      </c>
      <c r="Q136" s="79" t="s">
        <v>486</v>
      </c>
      <c r="R136" s="67">
        <v>5358060</v>
      </c>
      <c r="S136" s="46"/>
      <c r="T136" s="38">
        <v>274</v>
      </c>
      <c r="U136" s="124" t="s">
        <v>864</v>
      </c>
      <c r="V136" s="67">
        <v>5358060</v>
      </c>
      <c r="W136" s="38">
        <v>1292</v>
      </c>
      <c r="X136" s="124" t="s">
        <v>864</v>
      </c>
      <c r="Y136" s="67">
        <v>5358060</v>
      </c>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0"/>
      <c r="BW136" s="50"/>
      <c r="BX136" s="50"/>
      <c r="BY136" s="50"/>
      <c r="BZ136" s="50"/>
      <c r="CA136" s="50"/>
      <c r="CB136" s="50"/>
      <c r="CC136" s="50"/>
      <c r="CD136" s="50"/>
      <c r="CE136" s="50"/>
      <c r="CF136" s="50"/>
      <c r="CG136" s="50"/>
      <c r="CH136" s="50"/>
      <c r="CI136" s="50"/>
      <c r="CJ136" s="50"/>
      <c r="CK136" s="50"/>
      <c r="CL136" s="50"/>
      <c r="CM136" s="50"/>
      <c r="CN136" s="50"/>
      <c r="CO136" s="50"/>
      <c r="CP136" s="50"/>
      <c r="CQ136" s="50"/>
      <c r="CR136" s="50"/>
      <c r="CS136" s="50"/>
      <c r="CT136" s="50"/>
      <c r="CU136" s="50"/>
      <c r="CV136" s="50"/>
      <c r="CW136" s="50"/>
      <c r="CX136" s="50"/>
      <c r="CY136" s="50"/>
      <c r="CZ136" s="50"/>
      <c r="DA136" s="50"/>
      <c r="DB136" s="50"/>
      <c r="DC136" s="50"/>
      <c r="DD136" s="50"/>
      <c r="DE136" s="50"/>
      <c r="DF136" s="50"/>
      <c r="DG136" s="50"/>
      <c r="DH136" s="50"/>
      <c r="DI136" s="50"/>
      <c r="DJ136" s="50"/>
      <c r="DK136" s="50"/>
      <c r="DL136" s="50"/>
      <c r="DM136" s="50"/>
      <c r="DN136" s="50"/>
      <c r="DO136" s="50"/>
      <c r="DP136" s="50"/>
      <c r="DQ136" s="50"/>
      <c r="DR136" s="50"/>
      <c r="DS136" s="50"/>
      <c r="DT136" s="50"/>
      <c r="DU136" s="50"/>
      <c r="DV136" s="50"/>
      <c r="DW136" s="50"/>
      <c r="DX136" s="50"/>
      <c r="DY136" s="50"/>
      <c r="DZ136" s="50"/>
    </row>
    <row r="137" spans="1:130" s="51" customFormat="1" ht="15" x14ac:dyDescent="0.25">
      <c r="A137" s="375"/>
      <c r="B137" s="389"/>
      <c r="C137" s="389"/>
      <c r="D137" s="375"/>
      <c r="E137" s="381"/>
      <c r="F137" s="378"/>
      <c r="G137" s="384"/>
      <c r="H137" s="378"/>
      <c r="I137" s="375"/>
      <c r="J137" s="375"/>
      <c r="K137" s="375"/>
      <c r="L137" s="375"/>
      <c r="M137" s="376"/>
      <c r="N137" s="374"/>
      <c r="O137" s="79" t="s">
        <v>355</v>
      </c>
      <c r="P137" s="44" t="s">
        <v>458</v>
      </c>
      <c r="Q137" s="79" t="s">
        <v>487</v>
      </c>
      <c r="R137" s="67">
        <v>5358060</v>
      </c>
      <c r="S137" s="46"/>
      <c r="T137" s="38">
        <v>203</v>
      </c>
      <c r="U137" s="124" t="s">
        <v>866</v>
      </c>
      <c r="V137" s="67">
        <v>5358060</v>
      </c>
      <c r="W137" s="38">
        <v>1289</v>
      </c>
      <c r="X137" s="124" t="s">
        <v>864</v>
      </c>
      <c r="Y137" s="67">
        <v>5358060</v>
      </c>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c r="CA137" s="50"/>
      <c r="CB137" s="50"/>
      <c r="CC137" s="50"/>
      <c r="CD137" s="50"/>
      <c r="CE137" s="50"/>
      <c r="CF137" s="50"/>
      <c r="CG137" s="50"/>
      <c r="CH137" s="50"/>
      <c r="CI137" s="50"/>
      <c r="CJ137" s="50"/>
      <c r="CK137" s="50"/>
      <c r="CL137" s="50"/>
      <c r="CM137" s="50"/>
      <c r="CN137" s="50"/>
      <c r="CO137" s="50"/>
      <c r="CP137" s="50"/>
      <c r="CQ137" s="50"/>
      <c r="CR137" s="50"/>
      <c r="CS137" s="50"/>
      <c r="CT137" s="50"/>
      <c r="CU137" s="50"/>
      <c r="CV137" s="50"/>
      <c r="CW137" s="50"/>
      <c r="CX137" s="50"/>
      <c r="CY137" s="50"/>
      <c r="CZ137" s="50"/>
      <c r="DA137" s="50"/>
      <c r="DB137" s="50"/>
      <c r="DC137" s="50"/>
      <c r="DD137" s="50"/>
      <c r="DE137" s="50"/>
      <c r="DF137" s="50"/>
      <c r="DG137" s="50"/>
      <c r="DH137" s="50"/>
      <c r="DI137" s="50"/>
      <c r="DJ137" s="50"/>
      <c r="DK137" s="50"/>
      <c r="DL137" s="50"/>
      <c r="DM137" s="50"/>
      <c r="DN137" s="50"/>
      <c r="DO137" s="50"/>
      <c r="DP137" s="50"/>
      <c r="DQ137" s="50"/>
      <c r="DR137" s="50"/>
      <c r="DS137" s="50"/>
      <c r="DT137" s="50"/>
      <c r="DU137" s="50"/>
      <c r="DV137" s="50"/>
      <c r="DW137" s="50"/>
      <c r="DX137" s="50"/>
      <c r="DY137" s="50"/>
      <c r="DZ137" s="50"/>
    </row>
    <row r="138" spans="1:130" s="51" customFormat="1" ht="15" x14ac:dyDescent="0.25">
      <c r="A138" s="375"/>
      <c r="B138" s="389"/>
      <c r="C138" s="389"/>
      <c r="D138" s="375"/>
      <c r="E138" s="381"/>
      <c r="F138" s="378"/>
      <c r="G138" s="384"/>
      <c r="H138" s="378"/>
      <c r="I138" s="375"/>
      <c r="J138" s="375"/>
      <c r="K138" s="375"/>
      <c r="L138" s="375"/>
      <c r="M138" s="376"/>
      <c r="N138" s="374"/>
      <c r="O138" s="79" t="s">
        <v>356</v>
      </c>
      <c r="P138" s="44" t="s">
        <v>459</v>
      </c>
      <c r="Q138" s="79" t="s">
        <v>488</v>
      </c>
      <c r="R138" s="67">
        <v>5358060</v>
      </c>
      <c r="S138" s="46"/>
      <c r="T138" s="38">
        <v>190</v>
      </c>
      <c r="U138" s="124">
        <v>44587</v>
      </c>
      <c r="V138" s="67">
        <v>5358060</v>
      </c>
      <c r="W138" s="38">
        <v>1265</v>
      </c>
      <c r="X138" s="124" t="s">
        <v>864</v>
      </c>
      <c r="Y138" s="67">
        <v>5358060</v>
      </c>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0"/>
      <c r="BW138" s="50"/>
      <c r="BX138" s="50"/>
      <c r="BY138" s="50"/>
      <c r="BZ138" s="50"/>
      <c r="CA138" s="50"/>
      <c r="CB138" s="50"/>
      <c r="CC138" s="50"/>
      <c r="CD138" s="50"/>
      <c r="CE138" s="50"/>
      <c r="CF138" s="50"/>
      <c r="CG138" s="50"/>
      <c r="CH138" s="50"/>
      <c r="CI138" s="50"/>
      <c r="CJ138" s="50"/>
      <c r="CK138" s="50"/>
      <c r="CL138" s="50"/>
      <c r="CM138" s="50"/>
      <c r="CN138" s="50"/>
      <c r="CO138" s="50"/>
      <c r="CP138" s="50"/>
      <c r="CQ138" s="50"/>
      <c r="CR138" s="50"/>
      <c r="CS138" s="50"/>
      <c r="CT138" s="50"/>
      <c r="CU138" s="50"/>
      <c r="CV138" s="50"/>
      <c r="CW138" s="50"/>
      <c r="CX138" s="50"/>
      <c r="CY138" s="50"/>
      <c r="CZ138" s="50"/>
      <c r="DA138" s="50"/>
      <c r="DB138" s="50"/>
      <c r="DC138" s="50"/>
      <c r="DD138" s="50"/>
      <c r="DE138" s="50"/>
      <c r="DF138" s="50"/>
      <c r="DG138" s="50"/>
      <c r="DH138" s="50"/>
      <c r="DI138" s="50"/>
      <c r="DJ138" s="50"/>
      <c r="DK138" s="50"/>
      <c r="DL138" s="50"/>
      <c r="DM138" s="50"/>
      <c r="DN138" s="50"/>
      <c r="DO138" s="50"/>
      <c r="DP138" s="50"/>
      <c r="DQ138" s="50"/>
      <c r="DR138" s="50"/>
      <c r="DS138" s="50"/>
      <c r="DT138" s="50"/>
      <c r="DU138" s="50"/>
      <c r="DV138" s="50"/>
      <c r="DW138" s="50"/>
      <c r="DX138" s="50"/>
      <c r="DY138" s="50"/>
      <c r="DZ138" s="50"/>
    </row>
    <row r="139" spans="1:130" s="51" customFormat="1" ht="15" x14ac:dyDescent="0.25">
      <c r="A139" s="375"/>
      <c r="B139" s="389"/>
      <c r="C139" s="389"/>
      <c r="D139" s="375"/>
      <c r="E139" s="381"/>
      <c r="F139" s="378"/>
      <c r="G139" s="384"/>
      <c r="H139" s="378"/>
      <c r="I139" s="375"/>
      <c r="J139" s="375"/>
      <c r="K139" s="375"/>
      <c r="L139" s="375"/>
      <c r="M139" s="376"/>
      <c r="N139" s="374"/>
      <c r="O139" s="79" t="s">
        <v>357</v>
      </c>
      <c r="P139" s="44" t="s">
        <v>460</v>
      </c>
      <c r="Q139" s="79" t="s">
        <v>489</v>
      </c>
      <c r="R139" s="67">
        <v>4465050</v>
      </c>
      <c r="S139" s="46"/>
      <c r="T139" s="38">
        <v>198</v>
      </c>
      <c r="U139" s="124" t="s">
        <v>866</v>
      </c>
      <c r="V139" s="67">
        <v>4465050</v>
      </c>
      <c r="W139" s="38">
        <v>1274</v>
      </c>
      <c r="X139" s="124" t="s">
        <v>864</v>
      </c>
      <c r="Y139" s="67">
        <v>4465050</v>
      </c>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0"/>
      <c r="CE139" s="50"/>
      <c r="CF139" s="50"/>
      <c r="CG139" s="50"/>
      <c r="CH139" s="50"/>
      <c r="CI139" s="50"/>
      <c r="CJ139" s="50"/>
      <c r="CK139" s="50"/>
      <c r="CL139" s="50"/>
      <c r="CM139" s="50"/>
      <c r="CN139" s="50"/>
      <c r="CO139" s="50"/>
      <c r="CP139" s="50"/>
      <c r="CQ139" s="50"/>
      <c r="CR139" s="50"/>
      <c r="CS139" s="50"/>
      <c r="CT139" s="50"/>
      <c r="CU139" s="50"/>
      <c r="CV139" s="50"/>
      <c r="CW139" s="50"/>
      <c r="CX139" s="50"/>
      <c r="CY139" s="50"/>
      <c r="CZ139" s="50"/>
      <c r="DA139" s="50"/>
      <c r="DB139" s="50"/>
      <c r="DC139" s="50"/>
      <c r="DD139" s="50"/>
      <c r="DE139" s="50"/>
      <c r="DF139" s="50"/>
      <c r="DG139" s="50"/>
      <c r="DH139" s="50"/>
      <c r="DI139" s="50"/>
      <c r="DJ139" s="50"/>
      <c r="DK139" s="50"/>
      <c r="DL139" s="50"/>
      <c r="DM139" s="50"/>
      <c r="DN139" s="50"/>
      <c r="DO139" s="50"/>
      <c r="DP139" s="50"/>
      <c r="DQ139" s="50"/>
      <c r="DR139" s="50"/>
      <c r="DS139" s="50"/>
      <c r="DT139" s="50"/>
      <c r="DU139" s="50"/>
      <c r="DV139" s="50"/>
      <c r="DW139" s="50"/>
      <c r="DX139" s="50"/>
      <c r="DY139" s="50"/>
      <c r="DZ139" s="50"/>
    </row>
    <row r="140" spans="1:130" s="51" customFormat="1" ht="15" x14ac:dyDescent="0.25">
      <c r="A140" s="375"/>
      <c r="B140" s="389"/>
      <c r="C140" s="389"/>
      <c r="D140" s="375"/>
      <c r="E140" s="381"/>
      <c r="F140" s="378"/>
      <c r="G140" s="384"/>
      <c r="H140" s="378"/>
      <c r="I140" s="375"/>
      <c r="J140" s="375"/>
      <c r="K140" s="375"/>
      <c r="L140" s="375"/>
      <c r="M140" s="376"/>
      <c r="N140" s="374"/>
      <c r="O140" s="79" t="s">
        <v>358</v>
      </c>
      <c r="P140" s="44" t="s">
        <v>41</v>
      </c>
      <c r="Q140" s="79" t="s">
        <v>490</v>
      </c>
      <c r="R140" s="67">
        <v>4465050</v>
      </c>
      <c r="S140" s="46"/>
      <c r="T140" s="38">
        <v>273</v>
      </c>
      <c r="U140" s="124" t="s">
        <v>864</v>
      </c>
      <c r="V140" s="67">
        <v>4465050</v>
      </c>
      <c r="W140" s="38">
        <v>1728</v>
      </c>
      <c r="X140" s="124" t="s">
        <v>1023</v>
      </c>
      <c r="Y140" s="67">
        <v>4465050</v>
      </c>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0"/>
      <c r="BW140" s="50"/>
      <c r="BX140" s="50"/>
      <c r="BY140" s="50"/>
      <c r="BZ140" s="50"/>
      <c r="CA140" s="50"/>
      <c r="CB140" s="50"/>
      <c r="CC140" s="50"/>
      <c r="CD140" s="50"/>
      <c r="CE140" s="50"/>
      <c r="CF140" s="50"/>
      <c r="CG140" s="50"/>
      <c r="CH140" s="50"/>
      <c r="CI140" s="50"/>
      <c r="CJ140" s="50"/>
      <c r="CK140" s="50"/>
      <c r="CL140" s="50"/>
      <c r="CM140" s="50"/>
      <c r="CN140" s="50"/>
      <c r="CO140" s="50"/>
      <c r="CP140" s="50"/>
      <c r="CQ140" s="50"/>
      <c r="CR140" s="50"/>
      <c r="CS140" s="50"/>
      <c r="CT140" s="50"/>
      <c r="CU140" s="50"/>
      <c r="CV140" s="50"/>
      <c r="CW140" s="50"/>
      <c r="CX140" s="50"/>
      <c r="CY140" s="50"/>
      <c r="CZ140" s="50"/>
      <c r="DA140" s="50"/>
      <c r="DB140" s="50"/>
      <c r="DC140" s="50"/>
      <c r="DD140" s="50"/>
      <c r="DE140" s="50"/>
      <c r="DF140" s="50"/>
      <c r="DG140" s="50"/>
      <c r="DH140" s="50"/>
      <c r="DI140" s="50"/>
      <c r="DJ140" s="50"/>
      <c r="DK140" s="50"/>
      <c r="DL140" s="50"/>
      <c r="DM140" s="50"/>
      <c r="DN140" s="50"/>
      <c r="DO140" s="50"/>
      <c r="DP140" s="50"/>
      <c r="DQ140" s="50"/>
      <c r="DR140" s="50"/>
      <c r="DS140" s="50"/>
      <c r="DT140" s="50"/>
      <c r="DU140" s="50"/>
      <c r="DV140" s="50"/>
      <c r="DW140" s="50"/>
      <c r="DX140" s="50"/>
      <c r="DY140" s="50"/>
      <c r="DZ140" s="50"/>
    </row>
    <row r="141" spans="1:130" s="51" customFormat="1" ht="15" x14ac:dyDescent="0.25">
      <c r="A141" s="375"/>
      <c r="B141" s="389"/>
      <c r="C141" s="389"/>
      <c r="D141" s="375"/>
      <c r="E141" s="381"/>
      <c r="F141" s="378"/>
      <c r="G141" s="384"/>
      <c r="H141" s="378"/>
      <c r="I141" s="375"/>
      <c r="J141" s="375"/>
      <c r="K141" s="375"/>
      <c r="L141" s="375"/>
      <c r="M141" s="376"/>
      <c r="N141" s="374"/>
      <c r="O141" s="79" t="s">
        <v>359</v>
      </c>
      <c r="P141" s="44" t="s">
        <v>37</v>
      </c>
      <c r="Q141" s="79" t="s">
        <v>491</v>
      </c>
      <c r="R141" s="67">
        <v>4465050</v>
      </c>
      <c r="S141" s="46"/>
      <c r="T141" s="38">
        <v>235</v>
      </c>
      <c r="U141" s="124" t="s">
        <v>867</v>
      </c>
      <c r="V141" s="67">
        <v>4465050</v>
      </c>
      <c r="W141" s="38">
        <v>1287</v>
      </c>
      <c r="X141" s="124" t="s">
        <v>864</v>
      </c>
      <c r="Y141" s="67">
        <v>4465050</v>
      </c>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c r="CA141" s="50"/>
      <c r="CB141" s="50"/>
      <c r="CC141" s="50"/>
      <c r="CD141" s="50"/>
      <c r="CE141" s="50"/>
      <c r="CF141" s="50"/>
      <c r="CG141" s="50"/>
      <c r="CH141" s="50"/>
      <c r="CI141" s="50"/>
      <c r="CJ141" s="50"/>
      <c r="CK141" s="50"/>
      <c r="CL141" s="50"/>
      <c r="CM141" s="50"/>
      <c r="CN141" s="50"/>
      <c r="CO141" s="50"/>
      <c r="CP141" s="50"/>
      <c r="CQ141" s="50"/>
      <c r="CR141" s="50"/>
      <c r="CS141" s="50"/>
      <c r="CT141" s="50"/>
      <c r="CU141" s="50"/>
      <c r="CV141" s="50"/>
      <c r="CW141" s="50"/>
      <c r="CX141" s="50"/>
      <c r="CY141" s="50"/>
      <c r="CZ141" s="50"/>
      <c r="DA141" s="50"/>
      <c r="DB141" s="50"/>
      <c r="DC141" s="50"/>
      <c r="DD141" s="50"/>
      <c r="DE141" s="50"/>
      <c r="DF141" s="50"/>
      <c r="DG141" s="50"/>
      <c r="DH141" s="50"/>
      <c r="DI141" s="50"/>
      <c r="DJ141" s="50"/>
      <c r="DK141" s="50"/>
      <c r="DL141" s="50"/>
      <c r="DM141" s="50"/>
      <c r="DN141" s="50"/>
      <c r="DO141" s="50"/>
      <c r="DP141" s="50"/>
      <c r="DQ141" s="50"/>
      <c r="DR141" s="50"/>
      <c r="DS141" s="50"/>
      <c r="DT141" s="50"/>
      <c r="DU141" s="50"/>
      <c r="DV141" s="50"/>
      <c r="DW141" s="50"/>
      <c r="DX141" s="50"/>
      <c r="DY141" s="50"/>
      <c r="DZ141" s="50"/>
    </row>
    <row r="142" spans="1:130" s="51" customFormat="1" ht="15" x14ac:dyDescent="0.25">
      <c r="A142" s="375"/>
      <c r="B142" s="389"/>
      <c r="C142" s="389"/>
      <c r="D142" s="375"/>
      <c r="E142" s="381"/>
      <c r="F142" s="378"/>
      <c r="G142" s="384"/>
      <c r="H142" s="378"/>
      <c r="I142" s="375"/>
      <c r="J142" s="375"/>
      <c r="K142" s="375"/>
      <c r="L142" s="375"/>
      <c r="M142" s="376"/>
      <c r="N142" s="374"/>
      <c r="O142" s="79" t="s">
        <v>360</v>
      </c>
      <c r="P142" s="44" t="s">
        <v>159</v>
      </c>
      <c r="Q142" s="79" t="s">
        <v>492</v>
      </c>
      <c r="R142" s="67">
        <v>5358060</v>
      </c>
      <c r="S142" s="46"/>
      <c r="T142" s="38">
        <v>211</v>
      </c>
      <c r="U142" s="124" t="s">
        <v>867</v>
      </c>
      <c r="V142" s="67">
        <v>5358060</v>
      </c>
      <c r="W142" s="38">
        <v>1263</v>
      </c>
      <c r="X142" s="124" t="s">
        <v>864</v>
      </c>
      <c r="Y142" s="67">
        <v>5358060</v>
      </c>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c r="CA142" s="50"/>
      <c r="CB142" s="50"/>
      <c r="CC142" s="50"/>
      <c r="CD142" s="50"/>
      <c r="CE142" s="50"/>
      <c r="CF142" s="50"/>
      <c r="CG142" s="50"/>
      <c r="CH142" s="50"/>
      <c r="CI142" s="50"/>
      <c r="CJ142" s="50"/>
      <c r="CK142" s="50"/>
      <c r="CL142" s="50"/>
      <c r="CM142" s="50"/>
      <c r="CN142" s="50"/>
      <c r="CO142" s="50"/>
      <c r="CP142" s="50"/>
      <c r="CQ142" s="50"/>
      <c r="CR142" s="50"/>
      <c r="CS142" s="50"/>
      <c r="CT142" s="50"/>
      <c r="CU142" s="50"/>
      <c r="CV142" s="50"/>
      <c r="CW142" s="50"/>
      <c r="CX142" s="50"/>
      <c r="CY142" s="50"/>
      <c r="CZ142" s="50"/>
      <c r="DA142" s="50"/>
      <c r="DB142" s="50"/>
      <c r="DC142" s="50"/>
      <c r="DD142" s="50"/>
      <c r="DE142" s="50"/>
      <c r="DF142" s="50"/>
      <c r="DG142" s="50"/>
      <c r="DH142" s="50"/>
      <c r="DI142" s="50"/>
      <c r="DJ142" s="50"/>
      <c r="DK142" s="50"/>
      <c r="DL142" s="50"/>
      <c r="DM142" s="50"/>
      <c r="DN142" s="50"/>
      <c r="DO142" s="50"/>
      <c r="DP142" s="50"/>
      <c r="DQ142" s="50"/>
      <c r="DR142" s="50"/>
      <c r="DS142" s="50"/>
      <c r="DT142" s="50"/>
      <c r="DU142" s="50"/>
      <c r="DV142" s="50"/>
      <c r="DW142" s="50"/>
      <c r="DX142" s="50"/>
      <c r="DY142" s="50"/>
      <c r="DZ142" s="50"/>
    </row>
    <row r="143" spans="1:130" s="51" customFormat="1" ht="15" x14ac:dyDescent="0.25">
      <c r="A143" s="375"/>
      <c r="B143" s="389"/>
      <c r="C143" s="389"/>
      <c r="D143" s="375"/>
      <c r="E143" s="381"/>
      <c r="F143" s="378"/>
      <c r="G143" s="384"/>
      <c r="H143" s="378"/>
      <c r="I143" s="375"/>
      <c r="J143" s="375"/>
      <c r="K143" s="375"/>
      <c r="L143" s="375"/>
      <c r="M143" s="376"/>
      <c r="N143" s="374"/>
      <c r="O143" s="79" t="s">
        <v>361</v>
      </c>
      <c r="P143" s="44" t="s">
        <v>42</v>
      </c>
      <c r="Q143" s="79" t="s">
        <v>493</v>
      </c>
      <c r="R143" s="67">
        <v>5358060</v>
      </c>
      <c r="S143" s="46"/>
      <c r="T143" s="38">
        <v>269</v>
      </c>
      <c r="U143" s="124" t="s">
        <v>864</v>
      </c>
      <c r="V143" s="67">
        <v>5358060</v>
      </c>
      <c r="W143" s="38">
        <v>1733</v>
      </c>
      <c r="X143" s="124" t="s">
        <v>1023</v>
      </c>
      <c r="Y143" s="67">
        <v>5358060</v>
      </c>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0"/>
      <c r="BR143" s="50"/>
      <c r="BS143" s="50"/>
      <c r="BT143" s="50"/>
      <c r="BU143" s="50"/>
      <c r="BV143" s="50"/>
      <c r="BW143" s="50"/>
      <c r="BX143" s="50"/>
      <c r="BY143" s="50"/>
      <c r="BZ143" s="50"/>
      <c r="CA143" s="50"/>
      <c r="CB143" s="50"/>
      <c r="CC143" s="50"/>
      <c r="CD143" s="50"/>
      <c r="CE143" s="50"/>
      <c r="CF143" s="50"/>
      <c r="CG143" s="50"/>
      <c r="CH143" s="50"/>
      <c r="CI143" s="50"/>
      <c r="CJ143" s="50"/>
      <c r="CK143" s="50"/>
      <c r="CL143" s="50"/>
      <c r="CM143" s="50"/>
      <c r="CN143" s="50"/>
      <c r="CO143" s="50"/>
      <c r="CP143" s="50"/>
      <c r="CQ143" s="50"/>
      <c r="CR143" s="50"/>
      <c r="CS143" s="50"/>
      <c r="CT143" s="50"/>
      <c r="CU143" s="50"/>
      <c r="CV143" s="50"/>
      <c r="CW143" s="50"/>
      <c r="CX143" s="50"/>
      <c r="CY143" s="50"/>
      <c r="CZ143" s="50"/>
      <c r="DA143" s="50"/>
      <c r="DB143" s="50"/>
      <c r="DC143" s="50"/>
      <c r="DD143" s="50"/>
      <c r="DE143" s="50"/>
      <c r="DF143" s="50"/>
      <c r="DG143" s="50"/>
      <c r="DH143" s="50"/>
      <c r="DI143" s="50"/>
      <c r="DJ143" s="50"/>
      <c r="DK143" s="50"/>
      <c r="DL143" s="50"/>
      <c r="DM143" s="50"/>
      <c r="DN143" s="50"/>
      <c r="DO143" s="50"/>
      <c r="DP143" s="50"/>
      <c r="DQ143" s="50"/>
      <c r="DR143" s="50"/>
      <c r="DS143" s="50"/>
      <c r="DT143" s="50"/>
      <c r="DU143" s="50"/>
      <c r="DV143" s="50"/>
      <c r="DW143" s="50"/>
      <c r="DX143" s="50"/>
      <c r="DY143" s="50"/>
      <c r="DZ143" s="50"/>
    </row>
    <row r="144" spans="1:130" s="51" customFormat="1" ht="15" x14ac:dyDescent="0.25">
      <c r="A144" s="375"/>
      <c r="B144" s="389"/>
      <c r="C144" s="389"/>
      <c r="D144" s="375"/>
      <c r="E144" s="381"/>
      <c r="F144" s="378"/>
      <c r="G144" s="384"/>
      <c r="H144" s="378"/>
      <c r="I144" s="375"/>
      <c r="J144" s="375"/>
      <c r="K144" s="375"/>
      <c r="L144" s="375"/>
      <c r="M144" s="376"/>
      <c r="N144" s="374"/>
      <c r="O144" s="79" t="s">
        <v>362</v>
      </c>
      <c r="P144" s="44" t="s">
        <v>461</v>
      </c>
      <c r="Q144" s="79" t="s">
        <v>494</v>
      </c>
      <c r="R144" s="67">
        <v>3572040</v>
      </c>
      <c r="S144" s="46"/>
      <c r="T144" s="38">
        <v>239</v>
      </c>
      <c r="U144" s="124" t="s">
        <v>867</v>
      </c>
      <c r="V144" s="67">
        <v>3572040</v>
      </c>
      <c r="W144" s="38">
        <v>1727</v>
      </c>
      <c r="X144" s="124" t="s">
        <v>1023</v>
      </c>
      <c r="Y144" s="67">
        <v>3572040</v>
      </c>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c r="BX144" s="50"/>
      <c r="BY144" s="50"/>
      <c r="BZ144" s="50"/>
      <c r="CA144" s="50"/>
      <c r="CB144" s="50"/>
      <c r="CC144" s="50"/>
      <c r="CD144" s="50"/>
      <c r="CE144" s="50"/>
      <c r="CF144" s="50"/>
      <c r="CG144" s="50"/>
      <c r="CH144" s="50"/>
      <c r="CI144" s="50"/>
      <c r="CJ144" s="50"/>
      <c r="CK144" s="50"/>
      <c r="CL144" s="50"/>
      <c r="CM144" s="50"/>
      <c r="CN144" s="50"/>
      <c r="CO144" s="50"/>
      <c r="CP144" s="50"/>
      <c r="CQ144" s="50"/>
      <c r="CR144" s="50"/>
      <c r="CS144" s="50"/>
      <c r="CT144" s="50"/>
      <c r="CU144" s="50"/>
      <c r="CV144" s="50"/>
      <c r="CW144" s="50"/>
      <c r="CX144" s="50"/>
      <c r="CY144" s="50"/>
      <c r="CZ144" s="50"/>
      <c r="DA144" s="50"/>
      <c r="DB144" s="50"/>
      <c r="DC144" s="50"/>
      <c r="DD144" s="50"/>
      <c r="DE144" s="50"/>
      <c r="DF144" s="50"/>
      <c r="DG144" s="50"/>
      <c r="DH144" s="50"/>
      <c r="DI144" s="50"/>
      <c r="DJ144" s="50"/>
      <c r="DK144" s="50"/>
      <c r="DL144" s="50"/>
      <c r="DM144" s="50"/>
      <c r="DN144" s="50"/>
      <c r="DO144" s="50"/>
      <c r="DP144" s="50"/>
      <c r="DQ144" s="50"/>
      <c r="DR144" s="50"/>
      <c r="DS144" s="50"/>
      <c r="DT144" s="50"/>
      <c r="DU144" s="50"/>
      <c r="DV144" s="50"/>
      <c r="DW144" s="50"/>
      <c r="DX144" s="50"/>
      <c r="DY144" s="50"/>
      <c r="DZ144" s="50"/>
    </row>
    <row r="145" spans="1:130" s="51" customFormat="1" ht="15" x14ac:dyDescent="0.25">
      <c r="A145" s="375"/>
      <c r="B145" s="389"/>
      <c r="C145" s="389"/>
      <c r="D145" s="375"/>
      <c r="E145" s="381"/>
      <c r="F145" s="378"/>
      <c r="G145" s="384"/>
      <c r="H145" s="378"/>
      <c r="I145" s="375"/>
      <c r="J145" s="375"/>
      <c r="K145" s="375"/>
      <c r="L145" s="375"/>
      <c r="M145" s="376"/>
      <c r="N145" s="374"/>
      <c r="O145" s="79" t="s">
        <v>363</v>
      </c>
      <c r="P145" s="44" t="s">
        <v>462</v>
      </c>
      <c r="Q145" s="79" t="s">
        <v>495</v>
      </c>
      <c r="R145" s="67">
        <v>7590585</v>
      </c>
      <c r="S145" s="46"/>
      <c r="T145" s="38">
        <v>162</v>
      </c>
      <c r="U145" s="124">
        <v>44585</v>
      </c>
      <c r="V145" s="67">
        <v>7590585</v>
      </c>
      <c r="W145" s="38">
        <v>1729</v>
      </c>
      <c r="X145" s="124" t="s">
        <v>1023</v>
      </c>
      <c r="Y145" s="67">
        <v>7590585</v>
      </c>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0"/>
      <c r="BR145" s="50"/>
      <c r="BS145" s="50"/>
      <c r="BT145" s="50"/>
      <c r="BU145" s="50"/>
      <c r="BV145" s="50"/>
      <c r="BW145" s="50"/>
      <c r="BX145" s="50"/>
      <c r="BY145" s="50"/>
      <c r="BZ145" s="50"/>
      <c r="CA145" s="50"/>
      <c r="CB145" s="50"/>
      <c r="CC145" s="50"/>
      <c r="CD145" s="50"/>
      <c r="CE145" s="50"/>
      <c r="CF145" s="50"/>
      <c r="CG145" s="50"/>
      <c r="CH145" s="50"/>
      <c r="CI145" s="50"/>
      <c r="CJ145" s="50"/>
      <c r="CK145" s="50"/>
      <c r="CL145" s="50"/>
      <c r="CM145" s="50"/>
      <c r="CN145" s="50"/>
      <c r="CO145" s="50"/>
      <c r="CP145" s="50"/>
      <c r="CQ145" s="50"/>
      <c r="CR145" s="50"/>
      <c r="CS145" s="50"/>
      <c r="CT145" s="50"/>
      <c r="CU145" s="50"/>
      <c r="CV145" s="50"/>
      <c r="CW145" s="50"/>
      <c r="CX145" s="50"/>
      <c r="CY145" s="50"/>
      <c r="CZ145" s="50"/>
      <c r="DA145" s="50"/>
      <c r="DB145" s="50"/>
      <c r="DC145" s="50"/>
      <c r="DD145" s="50"/>
      <c r="DE145" s="50"/>
      <c r="DF145" s="50"/>
      <c r="DG145" s="50"/>
      <c r="DH145" s="50"/>
      <c r="DI145" s="50"/>
      <c r="DJ145" s="50"/>
      <c r="DK145" s="50"/>
      <c r="DL145" s="50"/>
      <c r="DM145" s="50"/>
      <c r="DN145" s="50"/>
      <c r="DO145" s="50"/>
      <c r="DP145" s="50"/>
      <c r="DQ145" s="50"/>
      <c r="DR145" s="50"/>
      <c r="DS145" s="50"/>
      <c r="DT145" s="50"/>
      <c r="DU145" s="50"/>
      <c r="DV145" s="50"/>
      <c r="DW145" s="50"/>
      <c r="DX145" s="50"/>
      <c r="DY145" s="50"/>
      <c r="DZ145" s="50"/>
    </row>
    <row r="146" spans="1:130" s="51" customFormat="1" ht="15" x14ac:dyDescent="0.25">
      <c r="A146" s="375"/>
      <c r="B146" s="389"/>
      <c r="C146" s="389"/>
      <c r="D146" s="375"/>
      <c r="E146" s="381"/>
      <c r="F146" s="378"/>
      <c r="G146" s="384"/>
      <c r="H146" s="378"/>
      <c r="I146" s="375"/>
      <c r="J146" s="375"/>
      <c r="K146" s="375"/>
      <c r="L146" s="375"/>
      <c r="M146" s="376"/>
      <c r="N146" s="374"/>
      <c r="O146" s="79" t="s">
        <v>364</v>
      </c>
      <c r="P146" s="44" t="s">
        <v>43</v>
      </c>
      <c r="Q146" s="79" t="s">
        <v>496</v>
      </c>
      <c r="R146" s="67">
        <v>4465050</v>
      </c>
      <c r="S146" s="46"/>
      <c r="T146" s="38">
        <v>221</v>
      </c>
      <c r="U146" s="124" t="s">
        <v>867</v>
      </c>
      <c r="V146" s="67">
        <v>4465050</v>
      </c>
      <c r="W146" s="38">
        <v>1281</v>
      </c>
      <c r="X146" s="124" t="s">
        <v>864</v>
      </c>
      <c r="Y146" s="67">
        <v>4465050</v>
      </c>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0"/>
      <c r="BW146" s="50"/>
      <c r="BX146" s="50"/>
      <c r="BY146" s="50"/>
      <c r="BZ146" s="50"/>
      <c r="CA146" s="50"/>
      <c r="CB146" s="50"/>
      <c r="CC146" s="50"/>
      <c r="CD146" s="50"/>
      <c r="CE146" s="50"/>
      <c r="CF146" s="50"/>
      <c r="CG146" s="50"/>
      <c r="CH146" s="50"/>
      <c r="CI146" s="50"/>
      <c r="CJ146" s="50"/>
      <c r="CK146" s="50"/>
      <c r="CL146" s="50"/>
      <c r="CM146" s="50"/>
      <c r="CN146" s="50"/>
      <c r="CO146" s="50"/>
      <c r="CP146" s="50"/>
      <c r="CQ146" s="50"/>
      <c r="CR146" s="50"/>
      <c r="CS146" s="50"/>
      <c r="CT146" s="50"/>
      <c r="CU146" s="50"/>
      <c r="CV146" s="50"/>
      <c r="CW146" s="50"/>
      <c r="CX146" s="50"/>
      <c r="CY146" s="50"/>
      <c r="CZ146" s="50"/>
      <c r="DA146" s="50"/>
      <c r="DB146" s="50"/>
      <c r="DC146" s="50"/>
      <c r="DD146" s="50"/>
      <c r="DE146" s="50"/>
      <c r="DF146" s="50"/>
      <c r="DG146" s="50"/>
      <c r="DH146" s="50"/>
      <c r="DI146" s="50"/>
      <c r="DJ146" s="50"/>
      <c r="DK146" s="50"/>
      <c r="DL146" s="50"/>
      <c r="DM146" s="50"/>
      <c r="DN146" s="50"/>
      <c r="DO146" s="50"/>
      <c r="DP146" s="50"/>
      <c r="DQ146" s="50"/>
      <c r="DR146" s="50"/>
      <c r="DS146" s="50"/>
      <c r="DT146" s="50"/>
      <c r="DU146" s="50"/>
      <c r="DV146" s="50"/>
      <c r="DW146" s="50"/>
      <c r="DX146" s="50"/>
      <c r="DY146" s="50"/>
      <c r="DZ146" s="50"/>
    </row>
    <row r="147" spans="1:130" s="51" customFormat="1" ht="15" x14ac:dyDescent="0.25">
      <c r="A147" s="375"/>
      <c r="B147" s="389"/>
      <c r="C147" s="389"/>
      <c r="D147" s="375"/>
      <c r="E147" s="381"/>
      <c r="F147" s="378"/>
      <c r="G147" s="384"/>
      <c r="H147" s="378"/>
      <c r="I147" s="375"/>
      <c r="J147" s="375"/>
      <c r="K147" s="375"/>
      <c r="L147" s="375"/>
      <c r="M147" s="376"/>
      <c r="N147" s="374"/>
      <c r="O147" s="79" t="s">
        <v>365</v>
      </c>
      <c r="P147" s="44" t="s">
        <v>44</v>
      </c>
      <c r="Q147" s="79" t="s">
        <v>497</v>
      </c>
      <c r="R147" s="67">
        <v>4465050</v>
      </c>
      <c r="S147" s="46"/>
      <c r="T147" s="38">
        <v>201</v>
      </c>
      <c r="U147" s="124" t="s">
        <v>866</v>
      </c>
      <c r="V147" s="67">
        <v>4465050</v>
      </c>
      <c r="W147" s="38">
        <v>1732</v>
      </c>
      <c r="X147" s="124" t="s">
        <v>1023</v>
      </c>
      <c r="Y147" s="67">
        <v>4465050</v>
      </c>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0"/>
      <c r="BW147" s="50"/>
      <c r="BX147" s="50"/>
      <c r="BY147" s="50"/>
      <c r="BZ147" s="50"/>
      <c r="CA147" s="50"/>
      <c r="CB147" s="50"/>
      <c r="CC147" s="50"/>
      <c r="CD147" s="50"/>
      <c r="CE147" s="50"/>
      <c r="CF147" s="50"/>
      <c r="CG147" s="50"/>
      <c r="CH147" s="50"/>
      <c r="CI147" s="50"/>
      <c r="CJ147" s="50"/>
      <c r="CK147" s="50"/>
      <c r="CL147" s="50"/>
      <c r="CM147" s="50"/>
      <c r="CN147" s="50"/>
      <c r="CO147" s="50"/>
      <c r="CP147" s="50"/>
      <c r="CQ147" s="50"/>
      <c r="CR147" s="50"/>
      <c r="CS147" s="50"/>
      <c r="CT147" s="50"/>
      <c r="CU147" s="50"/>
      <c r="CV147" s="50"/>
      <c r="CW147" s="50"/>
      <c r="CX147" s="50"/>
      <c r="CY147" s="50"/>
      <c r="CZ147" s="50"/>
      <c r="DA147" s="50"/>
      <c r="DB147" s="50"/>
      <c r="DC147" s="50"/>
      <c r="DD147" s="50"/>
      <c r="DE147" s="50"/>
      <c r="DF147" s="50"/>
      <c r="DG147" s="50"/>
      <c r="DH147" s="50"/>
      <c r="DI147" s="50"/>
      <c r="DJ147" s="50"/>
      <c r="DK147" s="50"/>
      <c r="DL147" s="50"/>
      <c r="DM147" s="50"/>
      <c r="DN147" s="50"/>
      <c r="DO147" s="50"/>
      <c r="DP147" s="50"/>
      <c r="DQ147" s="50"/>
      <c r="DR147" s="50"/>
      <c r="DS147" s="50"/>
      <c r="DT147" s="50"/>
      <c r="DU147" s="50"/>
      <c r="DV147" s="50"/>
      <c r="DW147" s="50"/>
      <c r="DX147" s="50"/>
      <c r="DY147" s="50"/>
      <c r="DZ147" s="50"/>
    </row>
    <row r="148" spans="1:130" s="51" customFormat="1" ht="15" x14ac:dyDescent="0.25">
      <c r="A148" s="375"/>
      <c r="B148" s="389"/>
      <c r="C148" s="389"/>
      <c r="D148" s="375"/>
      <c r="E148" s="381"/>
      <c r="F148" s="378"/>
      <c r="G148" s="384"/>
      <c r="H148" s="378"/>
      <c r="I148" s="375"/>
      <c r="J148" s="375"/>
      <c r="K148" s="375"/>
      <c r="L148" s="375"/>
      <c r="M148" s="376"/>
      <c r="N148" s="374"/>
      <c r="O148" s="79" t="s">
        <v>366</v>
      </c>
      <c r="P148" s="44" t="s">
        <v>45</v>
      </c>
      <c r="Q148" s="79" t="s">
        <v>498</v>
      </c>
      <c r="R148" s="67">
        <v>6697575</v>
      </c>
      <c r="S148" s="46"/>
      <c r="T148" s="38">
        <v>182</v>
      </c>
      <c r="U148" s="124">
        <v>44587</v>
      </c>
      <c r="V148" s="67">
        <v>6697575</v>
      </c>
      <c r="W148" s="38">
        <v>1731</v>
      </c>
      <c r="X148" s="124" t="s">
        <v>1023</v>
      </c>
      <c r="Y148" s="67">
        <v>6697575</v>
      </c>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c r="BR148" s="50"/>
      <c r="BS148" s="50"/>
      <c r="BT148" s="50"/>
      <c r="BU148" s="50"/>
      <c r="BV148" s="50"/>
      <c r="BW148" s="50"/>
      <c r="BX148" s="50"/>
      <c r="BY148" s="50"/>
      <c r="BZ148" s="50"/>
      <c r="CA148" s="50"/>
      <c r="CB148" s="50"/>
      <c r="CC148" s="50"/>
      <c r="CD148" s="50"/>
      <c r="CE148" s="50"/>
      <c r="CF148" s="50"/>
      <c r="CG148" s="50"/>
      <c r="CH148" s="50"/>
      <c r="CI148" s="50"/>
      <c r="CJ148" s="50"/>
      <c r="CK148" s="50"/>
      <c r="CL148" s="50"/>
      <c r="CM148" s="50"/>
      <c r="CN148" s="50"/>
      <c r="CO148" s="50"/>
      <c r="CP148" s="50"/>
      <c r="CQ148" s="50"/>
      <c r="CR148" s="50"/>
      <c r="CS148" s="50"/>
      <c r="CT148" s="50"/>
      <c r="CU148" s="50"/>
      <c r="CV148" s="50"/>
      <c r="CW148" s="50"/>
      <c r="CX148" s="50"/>
      <c r="CY148" s="50"/>
      <c r="CZ148" s="50"/>
      <c r="DA148" s="50"/>
      <c r="DB148" s="50"/>
      <c r="DC148" s="50"/>
      <c r="DD148" s="50"/>
      <c r="DE148" s="50"/>
      <c r="DF148" s="50"/>
      <c r="DG148" s="50"/>
      <c r="DH148" s="50"/>
      <c r="DI148" s="50"/>
      <c r="DJ148" s="50"/>
      <c r="DK148" s="50"/>
      <c r="DL148" s="50"/>
      <c r="DM148" s="50"/>
      <c r="DN148" s="50"/>
      <c r="DO148" s="50"/>
      <c r="DP148" s="50"/>
      <c r="DQ148" s="50"/>
      <c r="DR148" s="50"/>
      <c r="DS148" s="50"/>
      <c r="DT148" s="50"/>
      <c r="DU148" s="50"/>
      <c r="DV148" s="50"/>
      <c r="DW148" s="50"/>
      <c r="DX148" s="50"/>
      <c r="DY148" s="50"/>
      <c r="DZ148" s="50"/>
    </row>
    <row r="149" spans="1:130" s="51" customFormat="1" ht="15" x14ac:dyDescent="0.25">
      <c r="A149" s="375"/>
      <c r="B149" s="389"/>
      <c r="C149" s="389"/>
      <c r="D149" s="375"/>
      <c r="E149" s="381"/>
      <c r="F149" s="378"/>
      <c r="G149" s="384"/>
      <c r="H149" s="378"/>
      <c r="I149" s="375"/>
      <c r="J149" s="375"/>
      <c r="K149" s="375"/>
      <c r="L149" s="375"/>
      <c r="M149" s="376"/>
      <c r="N149" s="374"/>
      <c r="O149" s="79" t="s">
        <v>367</v>
      </c>
      <c r="P149" s="44" t="s">
        <v>15</v>
      </c>
      <c r="Q149" s="79" t="s">
        <v>499</v>
      </c>
      <c r="R149" s="67">
        <v>6697575</v>
      </c>
      <c r="S149" s="46"/>
      <c r="T149" s="38">
        <v>204</v>
      </c>
      <c r="U149" s="124" t="s">
        <v>866</v>
      </c>
      <c r="V149" s="67">
        <v>6697575</v>
      </c>
      <c r="W149" s="38">
        <v>1262</v>
      </c>
      <c r="X149" s="124" t="s">
        <v>864</v>
      </c>
      <c r="Y149" s="67">
        <v>6697575</v>
      </c>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c r="BN149" s="50"/>
      <c r="BO149" s="50"/>
      <c r="BP149" s="50"/>
      <c r="BQ149" s="50"/>
      <c r="BR149" s="50"/>
      <c r="BS149" s="50"/>
      <c r="BT149" s="50"/>
      <c r="BU149" s="50"/>
      <c r="BV149" s="50"/>
      <c r="BW149" s="50"/>
      <c r="BX149" s="50"/>
      <c r="BY149" s="50"/>
      <c r="BZ149" s="50"/>
      <c r="CA149" s="50"/>
      <c r="CB149" s="50"/>
      <c r="CC149" s="50"/>
      <c r="CD149" s="50"/>
      <c r="CE149" s="50"/>
      <c r="CF149" s="50"/>
      <c r="CG149" s="50"/>
      <c r="CH149" s="50"/>
      <c r="CI149" s="50"/>
      <c r="CJ149" s="50"/>
      <c r="CK149" s="50"/>
      <c r="CL149" s="50"/>
      <c r="CM149" s="50"/>
      <c r="CN149" s="50"/>
      <c r="CO149" s="50"/>
      <c r="CP149" s="50"/>
      <c r="CQ149" s="50"/>
      <c r="CR149" s="50"/>
      <c r="CS149" s="50"/>
      <c r="CT149" s="50"/>
      <c r="CU149" s="50"/>
      <c r="CV149" s="50"/>
      <c r="CW149" s="50"/>
      <c r="CX149" s="50"/>
      <c r="CY149" s="50"/>
      <c r="CZ149" s="50"/>
      <c r="DA149" s="50"/>
      <c r="DB149" s="50"/>
      <c r="DC149" s="50"/>
      <c r="DD149" s="50"/>
      <c r="DE149" s="50"/>
      <c r="DF149" s="50"/>
      <c r="DG149" s="50"/>
      <c r="DH149" s="50"/>
      <c r="DI149" s="50"/>
      <c r="DJ149" s="50"/>
      <c r="DK149" s="50"/>
      <c r="DL149" s="50"/>
      <c r="DM149" s="50"/>
      <c r="DN149" s="50"/>
      <c r="DO149" s="50"/>
      <c r="DP149" s="50"/>
      <c r="DQ149" s="50"/>
      <c r="DR149" s="50"/>
      <c r="DS149" s="50"/>
      <c r="DT149" s="50"/>
      <c r="DU149" s="50"/>
      <c r="DV149" s="50"/>
      <c r="DW149" s="50"/>
      <c r="DX149" s="50"/>
      <c r="DY149" s="50"/>
      <c r="DZ149" s="50"/>
    </row>
    <row r="150" spans="1:130" s="51" customFormat="1" ht="15" x14ac:dyDescent="0.25">
      <c r="A150" s="375"/>
      <c r="B150" s="389"/>
      <c r="C150" s="389"/>
      <c r="D150" s="375"/>
      <c r="E150" s="381"/>
      <c r="F150" s="378"/>
      <c r="G150" s="384"/>
      <c r="H150" s="378"/>
      <c r="I150" s="375"/>
      <c r="J150" s="375"/>
      <c r="K150" s="375"/>
      <c r="L150" s="375"/>
      <c r="M150" s="376"/>
      <c r="N150" s="374"/>
      <c r="O150" s="79" t="s">
        <v>368</v>
      </c>
      <c r="P150" s="44" t="s">
        <v>19</v>
      </c>
      <c r="Q150" s="79" t="s">
        <v>500</v>
      </c>
      <c r="R150" s="67">
        <v>4465050</v>
      </c>
      <c r="S150" s="46"/>
      <c r="T150" s="38">
        <v>237</v>
      </c>
      <c r="U150" s="124" t="s">
        <v>867</v>
      </c>
      <c r="V150" s="67">
        <v>4465050</v>
      </c>
      <c r="W150" s="38">
        <v>1295</v>
      </c>
      <c r="X150" s="124" t="s">
        <v>864</v>
      </c>
      <c r="Y150" s="67">
        <v>4465050</v>
      </c>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50"/>
      <c r="BQ150" s="50"/>
      <c r="BR150" s="50"/>
      <c r="BS150" s="50"/>
      <c r="BT150" s="50"/>
      <c r="BU150" s="50"/>
      <c r="BV150" s="50"/>
      <c r="BW150" s="50"/>
      <c r="BX150" s="50"/>
      <c r="BY150" s="50"/>
      <c r="BZ150" s="50"/>
      <c r="CA150" s="50"/>
      <c r="CB150" s="50"/>
      <c r="CC150" s="50"/>
      <c r="CD150" s="50"/>
      <c r="CE150" s="50"/>
      <c r="CF150" s="50"/>
      <c r="CG150" s="50"/>
      <c r="CH150" s="50"/>
      <c r="CI150" s="50"/>
      <c r="CJ150" s="50"/>
      <c r="CK150" s="50"/>
      <c r="CL150" s="50"/>
      <c r="CM150" s="50"/>
      <c r="CN150" s="50"/>
      <c r="CO150" s="50"/>
      <c r="CP150" s="50"/>
      <c r="CQ150" s="50"/>
      <c r="CR150" s="50"/>
      <c r="CS150" s="50"/>
      <c r="CT150" s="50"/>
      <c r="CU150" s="50"/>
      <c r="CV150" s="50"/>
      <c r="CW150" s="50"/>
      <c r="CX150" s="50"/>
      <c r="CY150" s="50"/>
      <c r="CZ150" s="50"/>
      <c r="DA150" s="50"/>
      <c r="DB150" s="50"/>
      <c r="DC150" s="50"/>
      <c r="DD150" s="50"/>
      <c r="DE150" s="50"/>
      <c r="DF150" s="50"/>
      <c r="DG150" s="50"/>
      <c r="DH150" s="50"/>
      <c r="DI150" s="50"/>
      <c r="DJ150" s="50"/>
      <c r="DK150" s="50"/>
      <c r="DL150" s="50"/>
      <c r="DM150" s="50"/>
      <c r="DN150" s="50"/>
      <c r="DO150" s="50"/>
      <c r="DP150" s="50"/>
      <c r="DQ150" s="50"/>
      <c r="DR150" s="50"/>
      <c r="DS150" s="50"/>
      <c r="DT150" s="50"/>
      <c r="DU150" s="50"/>
      <c r="DV150" s="50"/>
      <c r="DW150" s="50"/>
      <c r="DX150" s="50"/>
      <c r="DY150" s="50"/>
      <c r="DZ150" s="50"/>
    </row>
    <row r="151" spans="1:130" s="51" customFormat="1" ht="15" x14ac:dyDescent="0.25">
      <c r="A151" s="375"/>
      <c r="B151" s="389"/>
      <c r="C151" s="389"/>
      <c r="D151" s="375"/>
      <c r="E151" s="381"/>
      <c r="F151" s="378"/>
      <c r="G151" s="384"/>
      <c r="H151" s="378"/>
      <c r="I151" s="375"/>
      <c r="J151" s="375"/>
      <c r="K151" s="375"/>
      <c r="L151" s="375"/>
      <c r="M151" s="376"/>
      <c r="N151" s="374"/>
      <c r="O151" s="79" t="s">
        <v>369</v>
      </c>
      <c r="P151" s="44" t="s">
        <v>244</v>
      </c>
      <c r="Q151" s="79" t="s">
        <v>501</v>
      </c>
      <c r="R151" s="67">
        <v>4465050</v>
      </c>
      <c r="S151" s="46"/>
      <c r="T151" s="38">
        <v>205</v>
      </c>
      <c r="U151" s="124" t="s">
        <v>866</v>
      </c>
      <c r="V151" s="67">
        <v>4465050</v>
      </c>
      <c r="W151" s="38">
        <v>1271</v>
      </c>
      <c r="X151" s="124" t="s">
        <v>864</v>
      </c>
      <c r="Y151" s="67">
        <v>4465050</v>
      </c>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0"/>
      <c r="BR151" s="50"/>
      <c r="BS151" s="50"/>
      <c r="BT151" s="50"/>
      <c r="BU151" s="50"/>
      <c r="BV151" s="50"/>
      <c r="BW151" s="50"/>
      <c r="BX151" s="50"/>
      <c r="BY151" s="50"/>
      <c r="BZ151" s="50"/>
      <c r="CA151" s="50"/>
      <c r="CB151" s="50"/>
      <c r="CC151" s="50"/>
      <c r="CD151" s="50"/>
      <c r="CE151" s="50"/>
      <c r="CF151" s="50"/>
      <c r="CG151" s="50"/>
      <c r="CH151" s="50"/>
      <c r="CI151" s="50"/>
      <c r="CJ151" s="50"/>
      <c r="CK151" s="50"/>
      <c r="CL151" s="50"/>
      <c r="CM151" s="50"/>
      <c r="CN151" s="50"/>
      <c r="CO151" s="50"/>
      <c r="CP151" s="50"/>
      <c r="CQ151" s="50"/>
      <c r="CR151" s="50"/>
      <c r="CS151" s="50"/>
      <c r="CT151" s="50"/>
      <c r="CU151" s="50"/>
      <c r="CV151" s="50"/>
      <c r="CW151" s="50"/>
      <c r="CX151" s="50"/>
      <c r="CY151" s="50"/>
      <c r="CZ151" s="50"/>
      <c r="DA151" s="50"/>
      <c r="DB151" s="50"/>
      <c r="DC151" s="50"/>
      <c r="DD151" s="50"/>
      <c r="DE151" s="50"/>
      <c r="DF151" s="50"/>
      <c r="DG151" s="50"/>
      <c r="DH151" s="50"/>
      <c r="DI151" s="50"/>
      <c r="DJ151" s="50"/>
      <c r="DK151" s="50"/>
      <c r="DL151" s="50"/>
      <c r="DM151" s="50"/>
      <c r="DN151" s="50"/>
      <c r="DO151" s="50"/>
      <c r="DP151" s="50"/>
      <c r="DQ151" s="50"/>
      <c r="DR151" s="50"/>
      <c r="DS151" s="50"/>
      <c r="DT151" s="50"/>
      <c r="DU151" s="50"/>
      <c r="DV151" s="50"/>
      <c r="DW151" s="50"/>
      <c r="DX151" s="50"/>
      <c r="DY151" s="50"/>
      <c r="DZ151" s="50"/>
    </row>
    <row r="152" spans="1:130" s="51" customFormat="1" ht="15" x14ac:dyDescent="0.25">
      <c r="A152" s="375"/>
      <c r="B152" s="389"/>
      <c r="C152" s="389"/>
      <c r="D152" s="375"/>
      <c r="E152" s="381"/>
      <c r="F152" s="378"/>
      <c r="G152" s="384"/>
      <c r="H152" s="378"/>
      <c r="I152" s="375"/>
      <c r="J152" s="375"/>
      <c r="K152" s="375"/>
      <c r="L152" s="375"/>
      <c r="M152" s="376"/>
      <c r="N152" s="374"/>
      <c r="O152" s="79" t="s">
        <v>370</v>
      </c>
      <c r="P152" s="44" t="s">
        <v>210</v>
      </c>
      <c r="Q152" s="79" t="s">
        <v>502</v>
      </c>
      <c r="R152" s="67">
        <v>4465050</v>
      </c>
      <c r="S152" s="46"/>
      <c r="T152" s="38">
        <v>213</v>
      </c>
      <c r="U152" s="124" t="s">
        <v>867</v>
      </c>
      <c r="V152" s="67">
        <v>4465050</v>
      </c>
      <c r="W152" s="38">
        <v>1700</v>
      </c>
      <c r="X152" s="124" t="s">
        <v>1047</v>
      </c>
      <c r="Y152" s="67">
        <v>4465050</v>
      </c>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c r="BR152" s="50"/>
      <c r="BS152" s="50"/>
      <c r="BT152" s="50"/>
      <c r="BU152" s="50"/>
      <c r="BV152" s="50"/>
      <c r="BW152" s="50"/>
      <c r="BX152" s="50"/>
      <c r="BY152" s="50"/>
      <c r="BZ152" s="50"/>
      <c r="CA152" s="50"/>
      <c r="CB152" s="50"/>
      <c r="CC152" s="50"/>
      <c r="CD152" s="50"/>
      <c r="CE152" s="50"/>
      <c r="CF152" s="50"/>
      <c r="CG152" s="50"/>
      <c r="CH152" s="50"/>
      <c r="CI152" s="50"/>
      <c r="CJ152" s="50"/>
      <c r="CK152" s="50"/>
      <c r="CL152" s="50"/>
      <c r="CM152" s="50"/>
      <c r="CN152" s="50"/>
      <c r="CO152" s="50"/>
      <c r="CP152" s="50"/>
      <c r="CQ152" s="50"/>
      <c r="CR152" s="50"/>
      <c r="CS152" s="50"/>
      <c r="CT152" s="50"/>
      <c r="CU152" s="50"/>
      <c r="CV152" s="50"/>
      <c r="CW152" s="50"/>
      <c r="CX152" s="50"/>
      <c r="CY152" s="50"/>
      <c r="CZ152" s="50"/>
      <c r="DA152" s="50"/>
      <c r="DB152" s="50"/>
      <c r="DC152" s="50"/>
      <c r="DD152" s="50"/>
      <c r="DE152" s="50"/>
      <c r="DF152" s="50"/>
      <c r="DG152" s="50"/>
      <c r="DH152" s="50"/>
      <c r="DI152" s="50"/>
      <c r="DJ152" s="50"/>
      <c r="DK152" s="50"/>
      <c r="DL152" s="50"/>
      <c r="DM152" s="50"/>
      <c r="DN152" s="50"/>
      <c r="DO152" s="50"/>
      <c r="DP152" s="50"/>
      <c r="DQ152" s="50"/>
      <c r="DR152" s="50"/>
      <c r="DS152" s="50"/>
      <c r="DT152" s="50"/>
      <c r="DU152" s="50"/>
      <c r="DV152" s="50"/>
      <c r="DW152" s="50"/>
      <c r="DX152" s="50"/>
      <c r="DY152" s="50"/>
      <c r="DZ152" s="50"/>
    </row>
    <row r="153" spans="1:130" s="51" customFormat="1" ht="15" x14ac:dyDescent="0.25">
      <c r="A153" s="375"/>
      <c r="B153" s="389"/>
      <c r="C153" s="389"/>
      <c r="D153" s="375"/>
      <c r="E153" s="381"/>
      <c r="F153" s="378"/>
      <c r="G153" s="384"/>
      <c r="H153" s="378"/>
      <c r="I153" s="375"/>
      <c r="J153" s="375"/>
      <c r="K153" s="375"/>
      <c r="L153" s="375"/>
      <c r="M153" s="376"/>
      <c r="N153" s="374"/>
      <c r="O153" s="79" t="s">
        <v>371</v>
      </c>
      <c r="P153" s="44" t="s">
        <v>463</v>
      </c>
      <c r="Q153" s="79" t="s">
        <v>503</v>
      </c>
      <c r="R153" s="67">
        <v>3572040</v>
      </c>
      <c r="S153" s="46"/>
      <c r="T153" s="38">
        <v>272</v>
      </c>
      <c r="U153" s="124" t="s">
        <v>864</v>
      </c>
      <c r="V153" s="67">
        <v>3572040</v>
      </c>
      <c r="W153" s="38">
        <v>1291</v>
      </c>
      <c r="X153" s="124" t="s">
        <v>864</v>
      </c>
      <c r="Y153" s="67">
        <v>3572040</v>
      </c>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c r="BM153" s="50"/>
      <c r="BN153" s="50"/>
      <c r="BO153" s="50"/>
      <c r="BP153" s="50"/>
      <c r="BQ153" s="50"/>
      <c r="BR153" s="50"/>
      <c r="BS153" s="50"/>
      <c r="BT153" s="50"/>
      <c r="BU153" s="50"/>
      <c r="BV153" s="50"/>
      <c r="BW153" s="50"/>
      <c r="BX153" s="50"/>
      <c r="BY153" s="50"/>
      <c r="BZ153" s="50"/>
      <c r="CA153" s="50"/>
      <c r="CB153" s="50"/>
      <c r="CC153" s="50"/>
      <c r="CD153" s="50"/>
      <c r="CE153" s="50"/>
      <c r="CF153" s="50"/>
      <c r="CG153" s="50"/>
      <c r="CH153" s="50"/>
      <c r="CI153" s="50"/>
      <c r="CJ153" s="50"/>
      <c r="CK153" s="50"/>
      <c r="CL153" s="50"/>
      <c r="CM153" s="50"/>
      <c r="CN153" s="50"/>
      <c r="CO153" s="50"/>
      <c r="CP153" s="50"/>
      <c r="CQ153" s="50"/>
      <c r="CR153" s="50"/>
      <c r="CS153" s="50"/>
      <c r="CT153" s="50"/>
      <c r="CU153" s="50"/>
      <c r="CV153" s="50"/>
      <c r="CW153" s="50"/>
      <c r="CX153" s="50"/>
      <c r="CY153" s="50"/>
      <c r="CZ153" s="50"/>
      <c r="DA153" s="50"/>
      <c r="DB153" s="50"/>
      <c r="DC153" s="50"/>
      <c r="DD153" s="50"/>
      <c r="DE153" s="50"/>
      <c r="DF153" s="50"/>
      <c r="DG153" s="50"/>
      <c r="DH153" s="50"/>
      <c r="DI153" s="50"/>
      <c r="DJ153" s="50"/>
      <c r="DK153" s="50"/>
      <c r="DL153" s="50"/>
      <c r="DM153" s="50"/>
      <c r="DN153" s="50"/>
      <c r="DO153" s="50"/>
      <c r="DP153" s="50"/>
      <c r="DQ153" s="50"/>
      <c r="DR153" s="50"/>
      <c r="DS153" s="50"/>
      <c r="DT153" s="50"/>
      <c r="DU153" s="50"/>
      <c r="DV153" s="50"/>
      <c r="DW153" s="50"/>
      <c r="DX153" s="50"/>
      <c r="DY153" s="50"/>
      <c r="DZ153" s="50"/>
    </row>
    <row r="154" spans="1:130" s="51" customFormat="1" ht="15" x14ac:dyDescent="0.25">
      <c r="A154" s="375"/>
      <c r="B154" s="389"/>
      <c r="C154" s="389"/>
      <c r="D154" s="375"/>
      <c r="E154" s="381"/>
      <c r="F154" s="378"/>
      <c r="G154" s="384"/>
      <c r="H154" s="378"/>
      <c r="I154" s="375"/>
      <c r="J154" s="375"/>
      <c r="K154" s="375"/>
      <c r="L154" s="375"/>
      <c r="M154" s="376"/>
      <c r="N154" s="374"/>
      <c r="O154" s="79" t="s">
        <v>374</v>
      </c>
      <c r="P154" s="44" t="s">
        <v>464</v>
      </c>
      <c r="Q154" s="79" t="s">
        <v>504</v>
      </c>
      <c r="R154" s="67">
        <v>6697575</v>
      </c>
      <c r="S154" s="46"/>
      <c r="T154" s="38">
        <v>191</v>
      </c>
      <c r="U154" s="124" t="s">
        <v>866</v>
      </c>
      <c r="V154" s="67">
        <v>6697575</v>
      </c>
      <c r="W154" s="38">
        <v>1258</v>
      </c>
      <c r="X154" s="124" t="s">
        <v>864</v>
      </c>
      <c r="Y154" s="67">
        <v>6697575</v>
      </c>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0"/>
      <c r="BW154" s="50"/>
      <c r="BX154" s="50"/>
      <c r="BY154" s="50"/>
      <c r="BZ154" s="50"/>
      <c r="CA154" s="50"/>
      <c r="CB154" s="50"/>
      <c r="CC154" s="50"/>
      <c r="CD154" s="50"/>
      <c r="CE154" s="50"/>
      <c r="CF154" s="50"/>
      <c r="CG154" s="50"/>
      <c r="CH154" s="50"/>
      <c r="CI154" s="50"/>
      <c r="CJ154" s="50"/>
      <c r="CK154" s="50"/>
      <c r="CL154" s="50"/>
      <c r="CM154" s="50"/>
      <c r="CN154" s="50"/>
      <c r="CO154" s="50"/>
      <c r="CP154" s="50"/>
      <c r="CQ154" s="50"/>
      <c r="CR154" s="50"/>
      <c r="CS154" s="50"/>
      <c r="CT154" s="50"/>
      <c r="CU154" s="50"/>
      <c r="CV154" s="50"/>
      <c r="CW154" s="50"/>
      <c r="CX154" s="50"/>
      <c r="CY154" s="50"/>
      <c r="CZ154" s="50"/>
      <c r="DA154" s="50"/>
      <c r="DB154" s="50"/>
      <c r="DC154" s="50"/>
      <c r="DD154" s="50"/>
      <c r="DE154" s="50"/>
      <c r="DF154" s="50"/>
      <c r="DG154" s="50"/>
      <c r="DH154" s="50"/>
      <c r="DI154" s="50"/>
      <c r="DJ154" s="50"/>
      <c r="DK154" s="50"/>
      <c r="DL154" s="50"/>
      <c r="DM154" s="50"/>
      <c r="DN154" s="50"/>
      <c r="DO154" s="50"/>
      <c r="DP154" s="50"/>
      <c r="DQ154" s="50"/>
      <c r="DR154" s="50"/>
      <c r="DS154" s="50"/>
      <c r="DT154" s="50"/>
      <c r="DU154" s="50"/>
      <c r="DV154" s="50"/>
      <c r="DW154" s="50"/>
      <c r="DX154" s="50"/>
      <c r="DY154" s="50"/>
      <c r="DZ154" s="50"/>
    </row>
    <row r="155" spans="1:130" s="51" customFormat="1" ht="15" x14ac:dyDescent="0.25">
      <c r="A155" s="375"/>
      <c r="B155" s="389"/>
      <c r="C155" s="389"/>
      <c r="D155" s="375"/>
      <c r="E155" s="381"/>
      <c r="F155" s="378"/>
      <c r="G155" s="384"/>
      <c r="H155" s="378"/>
      <c r="I155" s="375"/>
      <c r="J155" s="375"/>
      <c r="K155" s="375"/>
      <c r="L155" s="375"/>
      <c r="M155" s="376"/>
      <c r="N155" s="374"/>
      <c r="O155" s="79" t="s">
        <v>375</v>
      </c>
      <c r="P155" s="44" t="s">
        <v>465</v>
      </c>
      <c r="Q155" s="79" t="s">
        <v>505</v>
      </c>
      <c r="R155" s="67">
        <v>4465050</v>
      </c>
      <c r="S155" s="46"/>
      <c r="T155" s="38">
        <v>220</v>
      </c>
      <c r="U155" s="124" t="s">
        <v>867</v>
      </c>
      <c r="V155" s="67">
        <v>4465050</v>
      </c>
      <c r="W155" s="38">
        <v>1273</v>
      </c>
      <c r="X155" s="124" t="s">
        <v>864</v>
      </c>
      <c r="Y155" s="67">
        <v>4465050</v>
      </c>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50"/>
      <c r="BN155" s="50"/>
      <c r="BO155" s="50"/>
      <c r="BP155" s="50"/>
      <c r="BQ155" s="50"/>
      <c r="BR155" s="50"/>
      <c r="BS155" s="50"/>
      <c r="BT155" s="50"/>
      <c r="BU155" s="50"/>
      <c r="BV155" s="50"/>
      <c r="BW155" s="50"/>
      <c r="BX155" s="50"/>
      <c r="BY155" s="50"/>
      <c r="BZ155" s="50"/>
      <c r="CA155" s="50"/>
      <c r="CB155" s="50"/>
      <c r="CC155" s="50"/>
      <c r="CD155" s="50"/>
      <c r="CE155" s="50"/>
      <c r="CF155" s="50"/>
      <c r="CG155" s="50"/>
      <c r="CH155" s="50"/>
      <c r="CI155" s="50"/>
      <c r="CJ155" s="50"/>
      <c r="CK155" s="50"/>
      <c r="CL155" s="50"/>
      <c r="CM155" s="50"/>
      <c r="CN155" s="50"/>
      <c r="CO155" s="50"/>
      <c r="CP155" s="50"/>
      <c r="CQ155" s="50"/>
      <c r="CR155" s="50"/>
      <c r="CS155" s="50"/>
      <c r="CT155" s="50"/>
      <c r="CU155" s="50"/>
      <c r="CV155" s="50"/>
      <c r="CW155" s="50"/>
      <c r="CX155" s="50"/>
      <c r="CY155" s="50"/>
      <c r="CZ155" s="50"/>
      <c r="DA155" s="50"/>
      <c r="DB155" s="50"/>
      <c r="DC155" s="50"/>
      <c r="DD155" s="50"/>
      <c r="DE155" s="50"/>
      <c r="DF155" s="50"/>
      <c r="DG155" s="50"/>
      <c r="DH155" s="50"/>
      <c r="DI155" s="50"/>
      <c r="DJ155" s="50"/>
      <c r="DK155" s="50"/>
      <c r="DL155" s="50"/>
      <c r="DM155" s="50"/>
      <c r="DN155" s="50"/>
      <c r="DO155" s="50"/>
      <c r="DP155" s="50"/>
      <c r="DQ155" s="50"/>
      <c r="DR155" s="50"/>
      <c r="DS155" s="50"/>
      <c r="DT155" s="50"/>
      <c r="DU155" s="50"/>
      <c r="DV155" s="50"/>
      <c r="DW155" s="50"/>
      <c r="DX155" s="50"/>
      <c r="DY155" s="50"/>
      <c r="DZ155" s="50"/>
    </row>
    <row r="156" spans="1:130" s="51" customFormat="1" ht="15" x14ac:dyDescent="0.25">
      <c r="A156" s="375"/>
      <c r="B156" s="389"/>
      <c r="C156" s="389"/>
      <c r="D156" s="375"/>
      <c r="E156" s="381"/>
      <c r="F156" s="378"/>
      <c r="G156" s="384"/>
      <c r="H156" s="378"/>
      <c r="I156" s="375"/>
      <c r="J156" s="375"/>
      <c r="K156" s="375"/>
      <c r="L156" s="375"/>
      <c r="M156" s="376"/>
      <c r="N156" s="374"/>
      <c r="O156" s="79" t="s">
        <v>381</v>
      </c>
      <c r="P156" s="44" t="s">
        <v>466</v>
      </c>
      <c r="Q156" s="79" t="s">
        <v>506</v>
      </c>
      <c r="R156" s="67">
        <v>4465050</v>
      </c>
      <c r="S156" s="46"/>
      <c r="T156" s="38">
        <v>199</v>
      </c>
      <c r="U156" s="124" t="s">
        <v>866</v>
      </c>
      <c r="V156" s="67">
        <v>4465050</v>
      </c>
      <c r="W156" s="38">
        <v>1264</v>
      </c>
      <c r="X156" s="124" t="s">
        <v>864</v>
      </c>
      <c r="Y156" s="67">
        <v>4465050</v>
      </c>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0"/>
      <c r="BW156" s="50"/>
      <c r="BX156" s="50"/>
      <c r="BY156" s="50"/>
      <c r="BZ156" s="50"/>
      <c r="CA156" s="50"/>
      <c r="CB156" s="50"/>
      <c r="CC156" s="50"/>
      <c r="CD156" s="50"/>
      <c r="CE156" s="50"/>
      <c r="CF156" s="50"/>
      <c r="CG156" s="50"/>
      <c r="CH156" s="50"/>
      <c r="CI156" s="50"/>
      <c r="CJ156" s="50"/>
      <c r="CK156" s="50"/>
      <c r="CL156" s="50"/>
      <c r="CM156" s="50"/>
      <c r="CN156" s="50"/>
      <c r="CO156" s="50"/>
      <c r="CP156" s="50"/>
      <c r="CQ156" s="50"/>
      <c r="CR156" s="50"/>
      <c r="CS156" s="50"/>
      <c r="CT156" s="50"/>
      <c r="CU156" s="50"/>
      <c r="CV156" s="50"/>
      <c r="CW156" s="50"/>
      <c r="CX156" s="50"/>
      <c r="CY156" s="50"/>
      <c r="CZ156" s="50"/>
      <c r="DA156" s="50"/>
      <c r="DB156" s="50"/>
      <c r="DC156" s="50"/>
      <c r="DD156" s="50"/>
      <c r="DE156" s="50"/>
      <c r="DF156" s="50"/>
      <c r="DG156" s="50"/>
      <c r="DH156" s="50"/>
      <c r="DI156" s="50"/>
      <c r="DJ156" s="50"/>
      <c r="DK156" s="50"/>
      <c r="DL156" s="50"/>
      <c r="DM156" s="50"/>
      <c r="DN156" s="50"/>
      <c r="DO156" s="50"/>
      <c r="DP156" s="50"/>
      <c r="DQ156" s="50"/>
      <c r="DR156" s="50"/>
      <c r="DS156" s="50"/>
      <c r="DT156" s="50"/>
      <c r="DU156" s="50"/>
      <c r="DV156" s="50"/>
      <c r="DW156" s="50"/>
      <c r="DX156" s="50"/>
      <c r="DY156" s="50"/>
      <c r="DZ156" s="50"/>
    </row>
    <row r="157" spans="1:130" s="51" customFormat="1" ht="15" x14ac:dyDescent="0.25">
      <c r="A157" s="375"/>
      <c r="B157" s="389"/>
      <c r="C157" s="389"/>
      <c r="D157" s="375"/>
      <c r="E157" s="381"/>
      <c r="F157" s="378"/>
      <c r="G157" s="384"/>
      <c r="H157" s="378"/>
      <c r="I157" s="375"/>
      <c r="J157" s="375"/>
      <c r="K157" s="375"/>
      <c r="L157" s="375"/>
      <c r="M157" s="376"/>
      <c r="N157" s="374"/>
      <c r="O157" s="79" t="s">
        <v>382</v>
      </c>
      <c r="P157" s="44" t="s">
        <v>467</v>
      </c>
      <c r="Q157" s="79" t="s">
        <v>507</v>
      </c>
      <c r="R157" s="67">
        <v>4911555</v>
      </c>
      <c r="S157" s="46"/>
      <c r="T157" s="38">
        <v>208</v>
      </c>
      <c r="U157" s="124" t="s">
        <v>867</v>
      </c>
      <c r="V157" s="67">
        <v>4911555</v>
      </c>
      <c r="W157" s="38">
        <v>1285</v>
      </c>
      <c r="X157" s="124" t="s">
        <v>864</v>
      </c>
      <c r="Y157" s="67">
        <v>4911555</v>
      </c>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c r="BR157" s="50"/>
      <c r="BS157" s="50"/>
      <c r="BT157" s="50"/>
      <c r="BU157" s="50"/>
      <c r="BV157" s="50"/>
      <c r="BW157" s="50"/>
      <c r="BX157" s="50"/>
      <c r="BY157" s="50"/>
      <c r="BZ157" s="50"/>
      <c r="CA157" s="50"/>
      <c r="CB157" s="50"/>
      <c r="CC157" s="50"/>
      <c r="CD157" s="50"/>
      <c r="CE157" s="50"/>
      <c r="CF157" s="50"/>
      <c r="CG157" s="50"/>
      <c r="CH157" s="50"/>
      <c r="CI157" s="50"/>
      <c r="CJ157" s="50"/>
      <c r="CK157" s="50"/>
      <c r="CL157" s="50"/>
      <c r="CM157" s="50"/>
      <c r="CN157" s="50"/>
      <c r="CO157" s="50"/>
      <c r="CP157" s="50"/>
      <c r="CQ157" s="50"/>
      <c r="CR157" s="50"/>
      <c r="CS157" s="50"/>
      <c r="CT157" s="50"/>
      <c r="CU157" s="50"/>
      <c r="CV157" s="50"/>
      <c r="CW157" s="50"/>
      <c r="CX157" s="50"/>
      <c r="CY157" s="50"/>
      <c r="CZ157" s="50"/>
      <c r="DA157" s="50"/>
      <c r="DB157" s="50"/>
      <c r="DC157" s="50"/>
      <c r="DD157" s="50"/>
      <c r="DE157" s="50"/>
      <c r="DF157" s="50"/>
      <c r="DG157" s="50"/>
      <c r="DH157" s="50"/>
      <c r="DI157" s="50"/>
      <c r="DJ157" s="50"/>
      <c r="DK157" s="50"/>
      <c r="DL157" s="50"/>
      <c r="DM157" s="50"/>
      <c r="DN157" s="50"/>
      <c r="DO157" s="50"/>
      <c r="DP157" s="50"/>
      <c r="DQ157" s="50"/>
      <c r="DR157" s="50"/>
      <c r="DS157" s="50"/>
      <c r="DT157" s="50"/>
      <c r="DU157" s="50"/>
      <c r="DV157" s="50"/>
      <c r="DW157" s="50"/>
      <c r="DX157" s="50"/>
      <c r="DY157" s="50"/>
      <c r="DZ157" s="50"/>
    </row>
    <row r="158" spans="1:130" s="51" customFormat="1" ht="15" x14ac:dyDescent="0.25">
      <c r="A158" s="375"/>
      <c r="B158" s="389"/>
      <c r="C158" s="389"/>
      <c r="D158" s="375"/>
      <c r="E158" s="381"/>
      <c r="F158" s="378"/>
      <c r="G158" s="384"/>
      <c r="H158" s="378"/>
      <c r="I158" s="375"/>
      <c r="J158" s="375"/>
      <c r="K158" s="375"/>
      <c r="L158" s="375"/>
      <c r="M158" s="376"/>
      <c r="N158" s="374"/>
      <c r="O158" s="79" t="s">
        <v>383</v>
      </c>
      <c r="P158" s="44" t="s">
        <v>468</v>
      </c>
      <c r="Q158" s="79" t="s">
        <v>508</v>
      </c>
      <c r="R158" s="67">
        <v>6697575</v>
      </c>
      <c r="S158" s="46"/>
      <c r="T158" s="38">
        <v>195</v>
      </c>
      <c r="U158" s="124" t="s">
        <v>866</v>
      </c>
      <c r="V158" s="67">
        <v>6697575</v>
      </c>
      <c r="W158" s="38">
        <v>1283</v>
      </c>
      <c r="X158" s="124" t="s">
        <v>864</v>
      </c>
      <c r="Y158" s="67">
        <v>6697575</v>
      </c>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c r="BZ158" s="50"/>
      <c r="CA158" s="50"/>
      <c r="CB158" s="50"/>
      <c r="CC158" s="50"/>
      <c r="CD158" s="50"/>
      <c r="CE158" s="50"/>
      <c r="CF158" s="50"/>
      <c r="CG158" s="50"/>
      <c r="CH158" s="50"/>
      <c r="CI158" s="50"/>
      <c r="CJ158" s="50"/>
      <c r="CK158" s="50"/>
      <c r="CL158" s="50"/>
      <c r="CM158" s="50"/>
      <c r="CN158" s="50"/>
      <c r="CO158" s="50"/>
      <c r="CP158" s="50"/>
      <c r="CQ158" s="50"/>
      <c r="CR158" s="50"/>
      <c r="CS158" s="50"/>
      <c r="CT158" s="50"/>
      <c r="CU158" s="50"/>
      <c r="CV158" s="50"/>
      <c r="CW158" s="50"/>
      <c r="CX158" s="50"/>
      <c r="CY158" s="50"/>
      <c r="CZ158" s="50"/>
      <c r="DA158" s="50"/>
      <c r="DB158" s="50"/>
      <c r="DC158" s="50"/>
      <c r="DD158" s="50"/>
      <c r="DE158" s="50"/>
      <c r="DF158" s="50"/>
      <c r="DG158" s="50"/>
      <c r="DH158" s="50"/>
      <c r="DI158" s="50"/>
      <c r="DJ158" s="50"/>
      <c r="DK158" s="50"/>
      <c r="DL158" s="50"/>
      <c r="DM158" s="50"/>
      <c r="DN158" s="50"/>
      <c r="DO158" s="50"/>
      <c r="DP158" s="50"/>
      <c r="DQ158" s="50"/>
      <c r="DR158" s="50"/>
      <c r="DS158" s="50"/>
      <c r="DT158" s="50"/>
      <c r="DU158" s="50"/>
      <c r="DV158" s="50"/>
      <c r="DW158" s="50"/>
      <c r="DX158" s="50"/>
      <c r="DY158" s="50"/>
      <c r="DZ158" s="50"/>
    </row>
    <row r="159" spans="1:130" s="51" customFormat="1" ht="15" x14ac:dyDescent="0.25">
      <c r="A159" s="375"/>
      <c r="B159" s="389"/>
      <c r="C159" s="389"/>
      <c r="D159" s="375"/>
      <c r="E159" s="381"/>
      <c r="F159" s="378"/>
      <c r="G159" s="384"/>
      <c r="H159" s="378"/>
      <c r="I159" s="375"/>
      <c r="J159" s="375"/>
      <c r="K159" s="375"/>
      <c r="L159" s="375"/>
      <c r="M159" s="376"/>
      <c r="N159" s="374"/>
      <c r="O159" s="79" t="s">
        <v>384</v>
      </c>
      <c r="P159" s="44" t="s">
        <v>469</v>
      </c>
      <c r="Q159" s="79" t="s">
        <v>509</v>
      </c>
      <c r="R159" s="67">
        <v>2679030</v>
      </c>
      <c r="S159" s="46"/>
      <c r="T159" s="38">
        <v>233</v>
      </c>
      <c r="U159" s="124" t="s">
        <v>867</v>
      </c>
      <c r="V159" s="67">
        <v>2679030</v>
      </c>
      <c r="W159" s="38">
        <v>1307</v>
      </c>
      <c r="X159" s="124" t="s">
        <v>864</v>
      </c>
      <c r="Y159" s="67">
        <v>2679030</v>
      </c>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c r="BM159" s="50"/>
      <c r="BN159" s="50"/>
      <c r="BO159" s="50"/>
      <c r="BP159" s="50"/>
      <c r="BQ159" s="50"/>
      <c r="BR159" s="50"/>
      <c r="BS159" s="50"/>
      <c r="BT159" s="50"/>
      <c r="BU159" s="50"/>
      <c r="BV159" s="50"/>
      <c r="BW159" s="50"/>
      <c r="BX159" s="50"/>
      <c r="BY159" s="50"/>
      <c r="BZ159" s="50"/>
      <c r="CA159" s="50"/>
      <c r="CB159" s="50"/>
      <c r="CC159" s="50"/>
      <c r="CD159" s="50"/>
      <c r="CE159" s="50"/>
      <c r="CF159" s="50"/>
      <c r="CG159" s="50"/>
      <c r="CH159" s="50"/>
      <c r="CI159" s="50"/>
      <c r="CJ159" s="50"/>
      <c r="CK159" s="50"/>
      <c r="CL159" s="50"/>
      <c r="CM159" s="50"/>
      <c r="CN159" s="50"/>
      <c r="CO159" s="50"/>
      <c r="CP159" s="50"/>
      <c r="CQ159" s="50"/>
      <c r="CR159" s="50"/>
      <c r="CS159" s="50"/>
      <c r="CT159" s="50"/>
      <c r="CU159" s="50"/>
      <c r="CV159" s="50"/>
      <c r="CW159" s="50"/>
      <c r="CX159" s="50"/>
      <c r="CY159" s="50"/>
      <c r="CZ159" s="50"/>
      <c r="DA159" s="50"/>
      <c r="DB159" s="50"/>
      <c r="DC159" s="50"/>
      <c r="DD159" s="50"/>
      <c r="DE159" s="50"/>
      <c r="DF159" s="50"/>
      <c r="DG159" s="50"/>
      <c r="DH159" s="50"/>
      <c r="DI159" s="50"/>
      <c r="DJ159" s="50"/>
      <c r="DK159" s="50"/>
      <c r="DL159" s="50"/>
      <c r="DM159" s="50"/>
      <c r="DN159" s="50"/>
      <c r="DO159" s="50"/>
      <c r="DP159" s="50"/>
      <c r="DQ159" s="50"/>
      <c r="DR159" s="50"/>
      <c r="DS159" s="50"/>
      <c r="DT159" s="50"/>
      <c r="DU159" s="50"/>
      <c r="DV159" s="50"/>
      <c r="DW159" s="50"/>
      <c r="DX159" s="50"/>
      <c r="DY159" s="50"/>
      <c r="DZ159" s="50"/>
    </row>
    <row r="160" spans="1:130" s="51" customFormat="1" ht="15" x14ac:dyDescent="0.25">
      <c r="A160" s="375"/>
      <c r="B160" s="389"/>
      <c r="C160" s="389"/>
      <c r="D160" s="375"/>
      <c r="E160" s="381"/>
      <c r="F160" s="378"/>
      <c r="G160" s="384"/>
      <c r="H160" s="378"/>
      <c r="I160" s="375"/>
      <c r="J160" s="375"/>
      <c r="K160" s="375"/>
      <c r="L160" s="375"/>
      <c r="M160" s="376"/>
      <c r="N160" s="374"/>
      <c r="O160" s="79" t="s">
        <v>385</v>
      </c>
      <c r="P160" s="44" t="s">
        <v>470</v>
      </c>
      <c r="Q160" s="79" t="s">
        <v>510</v>
      </c>
      <c r="R160" s="67">
        <v>7358835</v>
      </c>
      <c r="S160" s="46"/>
      <c r="T160" s="38">
        <v>238</v>
      </c>
      <c r="U160" s="124" t="s">
        <v>867</v>
      </c>
      <c r="V160" s="67">
        <v>7358835</v>
      </c>
      <c r="W160" s="38">
        <v>1267</v>
      </c>
      <c r="X160" s="124" t="s">
        <v>864</v>
      </c>
      <c r="Y160" s="67">
        <v>7358835</v>
      </c>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0"/>
      <c r="BW160" s="50"/>
      <c r="BX160" s="50"/>
      <c r="BY160" s="50"/>
      <c r="BZ160" s="50"/>
      <c r="CA160" s="50"/>
      <c r="CB160" s="50"/>
      <c r="CC160" s="50"/>
      <c r="CD160" s="50"/>
      <c r="CE160" s="50"/>
      <c r="CF160" s="50"/>
      <c r="CG160" s="50"/>
      <c r="CH160" s="50"/>
      <c r="CI160" s="50"/>
      <c r="CJ160" s="50"/>
      <c r="CK160" s="50"/>
      <c r="CL160" s="50"/>
      <c r="CM160" s="50"/>
      <c r="CN160" s="50"/>
      <c r="CO160" s="50"/>
      <c r="CP160" s="50"/>
      <c r="CQ160" s="50"/>
      <c r="CR160" s="50"/>
      <c r="CS160" s="50"/>
      <c r="CT160" s="50"/>
      <c r="CU160" s="50"/>
      <c r="CV160" s="50"/>
      <c r="CW160" s="50"/>
      <c r="CX160" s="50"/>
      <c r="CY160" s="50"/>
      <c r="CZ160" s="50"/>
      <c r="DA160" s="50"/>
      <c r="DB160" s="50"/>
      <c r="DC160" s="50"/>
      <c r="DD160" s="50"/>
      <c r="DE160" s="50"/>
      <c r="DF160" s="50"/>
      <c r="DG160" s="50"/>
      <c r="DH160" s="50"/>
      <c r="DI160" s="50"/>
      <c r="DJ160" s="50"/>
      <c r="DK160" s="50"/>
      <c r="DL160" s="50"/>
      <c r="DM160" s="50"/>
      <c r="DN160" s="50"/>
      <c r="DO160" s="50"/>
      <c r="DP160" s="50"/>
      <c r="DQ160" s="50"/>
      <c r="DR160" s="50"/>
      <c r="DS160" s="50"/>
      <c r="DT160" s="50"/>
      <c r="DU160" s="50"/>
      <c r="DV160" s="50"/>
      <c r="DW160" s="50"/>
      <c r="DX160" s="50"/>
      <c r="DY160" s="50"/>
      <c r="DZ160" s="50"/>
    </row>
    <row r="161" spans="1:130" s="51" customFormat="1" ht="15" x14ac:dyDescent="0.25">
      <c r="A161" s="375"/>
      <c r="B161" s="389"/>
      <c r="C161" s="389"/>
      <c r="D161" s="375"/>
      <c r="E161" s="381"/>
      <c r="F161" s="378"/>
      <c r="G161" s="384"/>
      <c r="H161" s="378"/>
      <c r="I161" s="375"/>
      <c r="J161" s="375"/>
      <c r="K161" s="375"/>
      <c r="L161" s="375"/>
      <c r="M161" s="376"/>
      <c r="N161" s="374"/>
      <c r="O161" s="79" t="s">
        <v>386</v>
      </c>
      <c r="P161" s="44" t="s">
        <v>471</v>
      </c>
      <c r="Q161" s="79" t="s">
        <v>511</v>
      </c>
      <c r="R161" s="67">
        <v>7590585</v>
      </c>
      <c r="S161" s="46"/>
      <c r="T161" s="38">
        <v>210</v>
      </c>
      <c r="U161" s="124" t="s">
        <v>867</v>
      </c>
      <c r="V161" s="67">
        <v>7590585</v>
      </c>
      <c r="W161" s="38">
        <v>1282</v>
      </c>
      <c r="X161" s="124" t="s">
        <v>864</v>
      </c>
      <c r="Y161" s="67">
        <v>7590585</v>
      </c>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0"/>
      <c r="BB161" s="50"/>
      <c r="BC161" s="50"/>
      <c r="BD161" s="50"/>
      <c r="BE161" s="50"/>
      <c r="BF161" s="50"/>
      <c r="BG161" s="50"/>
      <c r="BH161" s="50"/>
      <c r="BI161" s="50"/>
      <c r="BJ161" s="50"/>
      <c r="BK161" s="50"/>
      <c r="BL161" s="50"/>
      <c r="BM161" s="50"/>
      <c r="BN161" s="50"/>
      <c r="BO161" s="50"/>
      <c r="BP161" s="50"/>
      <c r="BQ161" s="50"/>
      <c r="BR161" s="50"/>
      <c r="BS161" s="50"/>
      <c r="BT161" s="50"/>
      <c r="BU161" s="50"/>
      <c r="BV161" s="50"/>
      <c r="BW161" s="50"/>
      <c r="BX161" s="50"/>
      <c r="BY161" s="50"/>
      <c r="BZ161" s="50"/>
      <c r="CA161" s="50"/>
      <c r="CB161" s="50"/>
      <c r="CC161" s="50"/>
      <c r="CD161" s="50"/>
      <c r="CE161" s="50"/>
      <c r="CF161" s="50"/>
      <c r="CG161" s="50"/>
      <c r="CH161" s="50"/>
      <c r="CI161" s="50"/>
      <c r="CJ161" s="50"/>
      <c r="CK161" s="50"/>
      <c r="CL161" s="50"/>
      <c r="CM161" s="50"/>
      <c r="CN161" s="50"/>
      <c r="CO161" s="50"/>
      <c r="CP161" s="50"/>
      <c r="CQ161" s="50"/>
      <c r="CR161" s="50"/>
      <c r="CS161" s="50"/>
      <c r="CT161" s="50"/>
      <c r="CU161" s="50"/>
      <c r="CV161" s="50"/>
      <c r="CW161" s="50"/>
      <c r="CX161" s="50"/>
      <c r="CY161" s="50"/>
      <c r="CZ161" s="50"/>
      <c r="DA161" s="50"/>
      <c r="DB161" s="50"/>
      <c r="DC161" s="50"/>
      <c r="DD161" s="50"/>
      <c r="DE161" s="50"/>
      <c r="DF161" s="50"/>
      <c r="DG161" s="50"/>
      <c r="DH161" s="50"/>
      <c r="DI161" s="50"/>
      <c r="DJ161" s="50"/>
      <c r="DK161" s="50"/>
      <c r="DL161" s="50"/>
      <c r="DM161" s="50"/>
      <c r="DN161" s="50"/>
      <c r="DO161" s="50"/>
      <c r="DP161" s="50"/>
      <c r="DQ161" s="50"/>
      <c r="DR161" s="50"/>
      <c r="DS161" s="50"/>
      <c r="DT161" s="50"/>
      <c r="DU161" s="50"/>
      <c r="DV161" s="50"/>
      <c r="DW161" s="50"/>
      <c r="DX161" s="50"/>
      <c r="DY161" s="50"/>
      <c r="DZ161" s="50"/>
    </row>
    <row r="162" spans="1:130" s="51" customFormat="1" ht="15" x14ac:dyDescent="0.25">
      <c r="A162" s="375"/>
      <c r="B162" s="389"/>
      <c r="C162" s="389"/>
      <c r="D162" s="363"/>
      <c r="E162" s="382"/>
      <c r="F162" s="379"/>
      <c r="G162" s="385"/>
      <c r="H162" s="379"/>
      <c r="I162" s="363"/>
      <c r="J162" s="363"/>
      <c r="K162" s="363"/>
      <c r="L162" s="363"/>
      <c r="M162" s="365"/>
      <c r="N162" s="374"/>
      <c r="O162" s="79" t="s">
        <v>389</v>
      </c>
      <c r="P162" s="44" t="s">
        <v>472</v>
      </c>
      <c r="Q162" s="79" t="s">
        <v>512</v>
      </c>
      <c r="R162" s="67">
        <v>4780500</v>
      </c>
      <c r="S162" s="46"/>
      <c r="T162" s="38">
        <v>247</v>
      </c>
      <c r="U162" s="124" t="s">
        <v>867</v>
      </c>
      <c r="V162" s="67">
        <v>4780000</v>
      </c>
      <c r="W162" s="38">
        <v>2110</v>
      </c>
      <c r="X162" s="124" t="s">
        <v>1062</v>
      </c>
      <c r="Y162" s="67">
        <v>3826600</v>
      </c>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0"/>
      <c r="BW162" s="50"/>
      <c r="BX162" s="50"/>
      <c r="BY162" s="50"/>
      <c r="BZ162" s="50"/>
      <c r="CA162" s="50"/>
      <c r="CB162" s="50"/>
      <c r="CC162" s="50"/>
      <c r="CD162" s="50"/>
      <c r="CE162" s="50"/>
      <c r="CF162" s="50"/>
      <c r="CG162" s="50"/>
      <c r="CH162" s="50"/>
      <c r="CI162" s="50"/>
      <c r="CJ162" s="50"/>
      <c r="CK162" s="50"/>
      <c r="CL162" s="50"/>
      <c r="CM162" s="50"/>
      <c r="CN162" s="50"/>
      <c r="CO162" s="50"/>
      <c r="CP162" s="50"/>
      <c r="CQ162" s="50"/>
      <c r="CR162" s="50"/>
      <c r="CS162" s="50"/>
      <c r="CT162" s="50"/>
      <c r="CU162" s="50"/>
      <c r="CV162" s="50"/>
      <c r="CW162" s="50"/>
      <c r="CX162" s="50"/>
      <c r="CY162" s="50"/>
      <c r="CZ162" s="50"/>
      <c r="DA162" s="50"/>
      <c r="DB162" s="50"/>
      <c r="DC162" s="50"/>
      <c r="DD162" s="50"/>
      <c r="DE162" s="50"/>
      <c r="DF162" s="50"/>
      <c r="DG162" s="50"/>
      <c r="DH162" s="50"/>
      <c r="DI162" s="50"/>
      <c r="DJ162" s="50"/>
      <c r="DK162" s="50"/>
      <c r="DL162" s="50"/>
      <c r="DM162" s="50"/>
      <c r="DN162" s="50"/>
      <c r="DO162" s="50"/>
      <c r="DP162" s="50"/>
      <c r="DQ162" s="50"/>
      <c r="DR162" s="50"/>
      <c r="DS162" s="50"/>
      <c r="DT162" s="50"/>
      <c r="DU162" s="50"/>
      <c r="DV162" s="50"/>
      <c r="DW162" s="50"/>
      <c r="DX162" s="50"/>
      <c r="DY162" s="50"/>
      <c r="DZ162" s="50"/>
    </row>
    <row r="163" spans="1:130" s="51" customFormat="1" ht="27" x14ac:dyDescent="0.25">
      <c r="A163" s="375"/>
      <c r="B163" s="389"/>
      <c r="C163" s="389"/>
      <c r="D163" s="44" t="s">
        <v>840</v>
      </c>
      <c r="E163" s="70" t="s">
        <v>120</v>
      </c>
      <c r="F163" s="335">
        <v>47599759</v>
      </c>
      <c r="G163" s="67">
        <v>0</v>
      </c>
      <c r="H163" s="67"/>
      <c r="I163" s="44"/>
      <c r="J163" s="45"/>
      <c r="K163" s="44"/>
      <c r="L163" s="44"/>
      <c r="M163" s="66">
        <f t="shared" ref="M163:M170" si="1">+F163+G163+H163+I163+J163+K163-L163</f>
        <v>47599759</v>
      </c>
      <c r="N163" s="374"/>
      <c r="O163" s="44"/>
      <c r="P163" s="44"/>
      <c r="Q163" s="44"/>
      <c r="R163" s="44"/>
      <c r="S163" s="46"/>
      <c r="T163" s="44"/>
      <c r="U163" s="80"/>
      <c r="V163" s="44"/>
      <c r="W163" s="44"/>
      <c r="X163" s="80"/>
      <c r="Y163" s="44"/>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c r="CF163" s="50"/>
      <c r="CG163" s="50"/>
      <c r="CH163" s="50"/>
      <c r="CI163" s="50"/>
      <c r="CJ163" s="50"/>
      <c r="CK163" s="50"/>
      <c r="CL163" s="50"/>
      <c r="CM163" s="50"/>
      <c r="CN163" s="50"/>
      <c r="CO163" s="50"/>
      <c r="CP163" s="50"/>
      <c r="CQ163" s="50"/>
      <c r="CR163" s="50"/>
      <c r="CS163" s="50"/>
      <c r="CT163" s="50"/>
      <c r="CU163" s="50"/>
      <c r="CV163" s="50"/>
      <c r="CW163" s="50"/>
      <c r="CX163" s="50"/>
      <c r="CY163" s="50"/>
      <c r="CZ163" s="50"/>
      <c r="DA163" s="50"/>
      <c r="DB163" s="50"/>
      <c r="DC163" s="50"/>
      <c r="DD163" s="50"/>
      <c r="DE163" s="50"/>
      <c r="DF163" s="50"/>
      <c r="DG163" s="50"/>
      <c r="DH163" s="50"/>
      <c r="DI163" s="50"/>
      <c r="DJ163" s="50"/>
      <c r="DK163" s="50"/>
      <c r="DL163" s="50"/>
      <c r="DM163" s="50"/>
      <c r="DN163" s="50"/>
      <c r="DO163" s="50"/>
      <c r="DP163" s="50"/>
      <c r="DQ163" s="50"/>
      <c r="DR163" s="50"/>
      <c r="DS163" s="50"/>
      <c r="DT163" s="50"/>
      <c r="DU163" s="50"/>
      <c r="DV163" s="50"/>
      <c r="DW163" s="50"/>
      <c r="DX163" s="50"/>
      <c r="DY163" s="50"/>
      <c r="DZ163" s="50"/>
    </row>
    <row r="164" spans="1:130" s="51" customFormat="1" ht="15" x14ac:dyDescent="0.25">
      <c r="A164" s="375"/>
      <c r="B164" s="389"/>
      <c r="C164" s="389"/>
      <c r="D164" s="362" t="s">
        <v>841</v>
      </c>
      <c r="E164" s="368" t="s">
        <v>102</v>
      </c>
      <c r="F164" s="377">
        <v>47700000</v>
      </c>
      <c r="G164" s="383">
        <v>0</v>
      </c>
      <c r="H164" s="383"/>
      <c r="I164" s="362"/>
      <c r="J164" s="362"/>
      <c r="K164" s="362"/>
      <c r="L164" s="362"/>
      <c r="M164" s="364">
        <f>+F164+G164+H166+I166+J166+K166-L166</f>
        <v>47700000</v>
      </c>
      <c r="N164" s="374"/>
      <c r="O164" s="79" t="s">
        <v>400</v>
      </c>
      <c r="P164" s="268">
        <v>207</v>
      </c>
      <c r="Q164" s="79" t="s">
        <v>403</v>
      </c>
      <c r="R164" s="67">
        <v>21319995</v>
      </c>
      <c r="S164" s="46"/>
      <c r="T164" s="277">
        <v>345</v>
      </c>
      <c r="U164" s="124">
        <v>44608</v>
      </c>
      <c r="V164" s="67">
        <v>21319995</v>
      </c>
      <c r="W164" s="277">
        <v>1608</v>
      </c>
      <c r="X164" s="124" t="s">
        <v>1061</v>
      </c>
      <c r="Y164" s="67">
        <v>21319995</v>
      </c>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0"/>
      <c r="BR164" s="50"/>
      <c r="BS164" s="50"/>
      <c r="BT164" s="50"/>
      <c r="BU164" s="50"/>
      <c r="BV164" s="50"/>
      <c r="BW164" s="50"/>
      <c r="BX164" s="50"/>
      <c r="BY164" s="50"/>
      <c r="BZ164" s="50"/>
      <c r="CA164" s="50"/>
      <c r="CB164" s="50"/>
      <c r="CC164" s="50"/>
      <c r="CD164" s="50"/>
      <c r="CE164" s="50"/>
      <c r="CF164" s="50"/>
      <c r="CG164" s="50"/>
      <c r="CH164" s="50"/>
      <c r="CI164" s="50"/>
      <c r="CJ164" s="50"/>
      <c r="CK164" s="50"/>
      <c r="CL164" s="50"/>
      <c r="CM164" s="50"/>
      <c r="CN164" s="50"/>
      <c r="CO164" s="50"/>
      <c r="CP164" s="50"/>
      <c r="CQ164" s="50"/>
      <c r="CR164" s="50"/>
      <c r="CS164" s="50"/>
      <c r="CT164" s="50"/>
      <c r="CU164" s="50"/>
      <c r="CV164" s="50"/>
      <c r="CW164" s="50"/>
      <c r="CX164" s="50"/>
      <c r="CY164" s="50"/>
      <c r="CZ164" s="50"/>
      <c r="DA164" s="50"/>
      <c r="DB164" s="50"/>
      <c r="DC164" s="50"/>
      <c r="DD164" s="50"/>
      <c r="DE164" s="50"/>
      <c r="DF164" s="50"/>
      <c r="DG164" s="50"/>
      <c r="DH164" s="50"/>
      <c r="DI164" s="50"/>
      <c r="DJ164" s="50"/>
      <c r="DK164" s="50"/>
      <c r="DL164" s="50"/>
      <c r="DM164" s="50"/>
      <c r="DN164" s="50"/>
      <c r="DO164" s="50"/>
      <c r="DP164" s="50"/>
      <c r="DQ164" s="50"/>
      <c r="DR164" s="50"/>
      <c r="DS164" s="50"/>
      <c r="DT164" s="50"/>
      <c r="DU164" s="50"/>
      <c r="DV164" s="50"/>
      <c r="DW164" s="50"/>
      <c r="DX164" s="50"/>
      <c r="DY164" s="50"/>
      <c r="DZ164" s="50"/>
    </row>
    <row r="165" spans="1:130" s="51" customFormat="1" ht="15" x14ac:dyDescent="0.25">
      <c r="A165" s="375"/>
      <c r="B165" s="389"/>
      <c r="C165" s="389"/>
      <c r="D165" s="375"/>
      <c r="E165" s="389"/>
      <c r="F165" s="378"/>
      <c r="G165" s="384"/>
      <c r="H165" s="384"/>
      <c r="I165" s="375"/>
      <c r="J165" s="375"/>
      <c r="K165" s="375"/>
      <c r="L165" s="375"/>
      <c r="M165" s="376"/>
      <c r="N165" s="374"/>
      <c r="O165" s="79" t="s">
        <v>1460</v>
      </c>
      <c r="P165" s="268" t="s">
        <v>1461</v>
      </c>
      <c r="Q165" s="79" t="s">
        <v>1462</v>
      </c>
      <c r="R165" s="67">
        <v>2500000</v>
      </c>
      <c r="S165" s="46"/>
      <c r="T165" s="268">
        <v>583</v>
      </c>
      <c r="U165" s="80">
        <v>44685</v>
      </c>
      <c r="V165" s="313">
        <v>2500000</v>
      </c>
      <c r="W165" s="268">
        <v>2765</v>
      </c>
      <c r="X165" s="80">
        <v>44712</v>
      </c>
      <c r="Y165" s="313">
        <v>2500000</v>
      </c>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c r="CE165" s="50"/>
      <c r="CF165" s="50"/>
      <c r="CG165" s="50"/>
      <c r="CH165" s="50"/>
      <c r="CI165" s="50"/>
      <c r="CJ165" s="50"/>
      <c r="CK165" s="50"/>
      <c r="CL165" s="50"/>
      <c r="CM165" s="50"/>
      <c r="CN165" s="50"/>
      <c r="CO165" s="50"/>
      <c r="CP165" s="50"/>
      <c r="CQ165" s="50"/>
      <c r="CR165" s="50"/>
      <c r="CS165" s="50"/>
      <c r="CT165" s="50"/>
      <c r="CU165" s="50"/>
      <c r="CV165" s="50"/>
      <c r="CW165" s="50"/>
      <c r="CX165" s="50"/>
      <c r="CY165" s="50"/>
      <c r="CZ165" s="50"/>
      <c r="DA165" s="50"/>
      <c r="DB165" s="50"/>
      <c r="DC165" s="50"/>
      <c r="DD165" s="50"/>
      <c r="DE165" s="50"/>
      <c r="DF165" s="50"/>
      <c r="DG165" s="50"/>
      <c r="DH165" s="50"/>
      <c r="DI165" s="50"/>
      <c r="DJ165" s="50"/>
      <c r="DK165" s="50"/>
      <c r="DL165" s="50"/>
      <c r="DM165" s="50"/>
      <c r="DN165" s="50"/>
      <c r="DO165" s="50"/>
      <c r="DP165" s="50"/>
      <c r="DQ165" s="50"/>
      <c r="DR165" s="50"/>
      <c r="DS165" s="50"/>
      <c r="DT165" s="50"/>
      <c r="DU165" s="50"/>
      <c r="DV165" s="50"/>
      <c r="DW165" s="50"/>
      <c r="DX165" s="50"/>
      <c r="DY165" s="50"/>
      <c r="DZ165" s="50"/>
    </row>
    <row r="166" spans="1:130" s="51" customFormat="1" ht="15" x14ac:dyDescent="0.25">
      <c r="A166" s="375"/>
      <c r="B166" s="389"/>
      <c r="C166" s="389"/>
      <c r="D166" s="363"/>
      <c r="E166" s="369"/>
      <c r="F166" s="379"/>
      <c r="G166" s="385"/>
      <c r="H166" s="385"/>
      <c r="I166" s="363"/>
      <c r="J166" s="363"/>
      <c r="K166" s="363"/>
      <c r="L166" s="363"/>
      <c r="M166" s="365"/>
      <c r="N166" s="374"/>
      <c r="O166" s="79" t="s">
        <v>1463</v>
      </c>
      <c r="P166" s="268" t="s">
        <v>1464</v>
      </c>
      <c r="Q166" s="79" t="s">
        <v>1465</v>
      </c>
      <c r="R166" s="67">
        <v>10460000</v>
      </c>
      <c r="S166" s="46"/>
      <c r="T166" s="38">
        <v>581</v>
      </c>
      <c r="U166" s="124">
        <v>44683</v>
      </c>
      <c r="V166" s="313">
        <v>10460000</v>
      </c>
      <c r="W166" s="38">
        <v>2766</v>
      </c>
      <c r="X166" s="80">
        <v>44712</v>
      </c>
      <c r="Y166" s="67">
        <v>9920000</v>
      </c>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c r="BI166" s="50"/>
      <c r="BJ166" s="50"/>
      <c r="BK166" s="50"/>
      <c r="BL166" s="50"/>
      <c r="BM166" s="50"/>
      <c r="BN166" s="50"/>
      <c r="BO166" s="50"/>
      <c r="BP166" s="50"/>
      <c r="BQ166" s="50"/>
      <c r="BR166" s="50"/>
      <c r="BS166" s="50"/>
      <c r="BT166" s="50"/>
      <c r="BU166" s="50"/>
      <c r="BV166" s="50"/>
      <c r="BW166" s="50"/>
      <c r="BX166" s="50"/>
      <c r="BY166" s="50"/>
      <c r="BZ166" s="50"/>
      <c r="CA166" s="50"/>
      <c r="CB166" s="50"/>
      <c r="CC166" s="50"/>
      <c r="CD166" s="50"/>
      <c r="CE166" s="50"/>
      <c r="CF166" s="50"/>
      <c r="CG166" s="50"/>
      <c r="CH166" s="50"/>
      <c r="CI166" s="50"/>
      <c r="CJ166" s="50"/>
      <c r="CK166" s="50"/>
      <c r="CL166" s="50"/>
      <c r="CM166" s="50"/>
      <c r="CN166" s="50"/>
      <c r="CO166" s="50"/>
      <c r="CP166" s="50"/>
      <c r="CQ166" s="50"/>
      <c r="CR166" s="50"/>
      <c r="CS166" s="50"/>
      <c r="CT166" s="50"/>
      <c r="CU166" s="50"/>
      <c r="CV166" s="50"/>
      <c r="CW166" s="50"/>
      <c r="CX166" s="50"/>
      <c r="CY166" s="50"/>
      <c r="CZ166" s="50"/>
      <c r="DA166" s="50"/>
      <c r="DB166" s="50"/>
      <c r="DC166" s="50"/>
      <c r="DD166" s="50"/>
      <c r="DE166" s="50"/>
      <c r="DF166" s="50"/>
      <c r="DG166" s="50"/>
      <c r="DH166" s="50"/>
      <c r="DI166" s="50"/>
      <c r="DJ166" s="50"/>
      <c r="DK166" s="50"/>
      <c r="DL166" s="50"/>
      <c r="DM166" s="50"/>
      <c r="DN166" s="50"/>
      <c r="DO166" s="50"/>
      <c r="DP166" s="50"/>
      <c r="DQ166" s="50"/>
      <c r="DR166" s="50"/>
      <c r="DS166" s="50"/>
      <c r="DT166" s="50"/>
      <c r="DU166" s="50"/>
      <c r="DV166" s="50"/>
      <c r="DW166" s="50"/>
      <c r="DX166" s="50"/>
      <c r="DY166" s="50"/>
      <c r="DZ166" s="50"/>
    </row>
    <row r="167" spans="1:130" s="51" customFormat="1" ht="25.5" x14ac:dyDescent="0.25">
      <c r="A167" s="375"/>
      <c r="B167" s="389"/>
      <c r="C167" s="389"/>
      <c r="D167" s="44" t="s">
        <v>844</v>
      </c>
      <c r="E167" s="70" t="s">
        <v>145</v>
      </c>
      <c r="F167" s="335">
        <v>25000000</v>
      </c>
      <c r="G167" s="67">
        <v>0</v>
      </c>
      <c r="H167" s="335">
        <v>85000000</v>
      </c>
      <c r="I167" s="44"/>
      <c r="J167" s="45"/>
      <c r="K167" s="44"/>
      <c r="L167" s="44"/>
      <c r="M167" s="66">
        <f t="shared" si="1"/>
        <v>110000000</v>
      </c>
      <c r="N167" s="374"/>
      <c r="O167" s="79" t="s">
        <v>1469</v>
      </c>
      <c r="P167" s="268" t="s">
        <v>1470</v>
      </c>
      <c r="Q167" s="79" t="s">
        <v>1471</v>
      </c>
      <c r="R167" s="67">
        <v>8572038</v>
      </c>
      <c r="S167" s="46"/>
      <c r="T167" s="44">
        <v>726</v>
      </c>
      <c r="U167" s="80">
        <v>44729</v>
      </c>
      <c r="V167" s="313">
        <v>8572038</v>
      </c>
      <c r="W167" s="44"/>
      <c r="X167" s="80"/>
      <c r="Y167" s="44"/>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c r="CE167" s="50"/>
      <c r="CF167" s="50"/>
      <c r="CG167" s="50"/>
      <c r="CH167" s="50"/>
      <c r="CI167" s="50"/>
      <c r="CJ167" s="50"/>
      <c r="CK167" s="50"/>
      <c r="CL167" s="50"/>
      <c r="CM167" s="50"/>
      <c r="CN167" s="50"/>
      <c r="CO167" s="50"/>
      <c r="CP167" s="50"/>
      <c r="CQ167" s="50"/>
      <c r="CR167" s="50"/>
      <c r="CS167" s="50"/>
      <c r="CT167" s="50"/>
      <c r="CU167" s="50"/>
      <c r="CV167" s="50"/>
      <c r="CW167" s="50"/>
      <c r="CX167" s="50"/>
      <c r="CY167" s="50"/>
      <c r="CZ167" s="50"/>
      <c r="DA167" s="50"/>
      <c r="DB167" s="50"/>
      <c r="DC167" s="50"/>
      <c r="DD167" s="50"/>
      <c r="DE167" s="50"/>
      <c r="DF167" s="50"/>
      <c r="DG167" s="50"/>
      <c r="DH167" s="50"/>
      <c r="DI167" s="50"/>
      <c r="DJ167" s="50"/>
      <c r="DK167" s="50"/>
      <c r="DL167" s="50"/>
      <c r="DM167" s="50"/>
      <c r="DN167" s="50"/>
      <c r="DO167" s="50"/>
      <c r="DP167" s="50"/>
      <c r="DQ167" s="50"/>
      <c r="DR167" s="50"/>
      <c r="DS167" s="50"/>
      <c r="DT167" s="50"/>
      <c r="DU167" s="50"/>
      <c r="DV167" s="50"/>
      <c r="DW167" s="50"/>
      <c r="DX167" s="50"/>
      <c r="DY167" s="50"/>
      <c r="DZ167" s="50"/>
    </row>
    <row r="168" spans="1:130" s="51" customFormat="1" ht="25.5" x14ac:dyDescent="0.25">
      <c r="A168" s="375"/>
      <c r="B168" s="389"/>
      <c r="C168" s="389"/>
      <c r="D168" s="44" t="s">
        <v>845</v>
      </c>
      <c r="E168" s="70" t="s">
        <v>146</v>
      </c>
      <c r="F168" s="335">
        <v>34974158</v>
      </c>
      <c r="G168" s="67">
        <v>0</v>
      </c>
      <c r="H168" s="67"/>
      <c r="I168" s="44"/>
      <c r="J168" s="45"/>
      <c r="K168" s="44"/>
      <c r="L168" s="44"/>
      <c r="M168" s="66">
        <f t="shared" si="1"/>
        <v>34974158</v>
      </c>
      <c r="N168" s="374"/>
      <c r="O168" s="79" t="s">
        <v>1466</v>
      </c>
      <c r="P168" s="268" t="s">
        <v>1467</v>
      </c>
      <c r="Q168" s="79" t="s">
        <v>1468</v>
      </c>
      <c r="R168" s="67">
        <v>34972910</v>
      </c>
      <c r="S168" s="46"/>
      <c r="T168" s="44">
        <v>604</v>
      </c>
      <c r="U168" s="80">
        <v>44699</v>
      </c>
      <c r="V168" s="313">
        <v>34972910</v>
      </c>
      <c r="W168" s="44">
        <v>2994</v>
      </c>
      <c r="X168" s="80">
        <v>44734</v>
      </c>
      <c r="Y168" s="317">
        <v>28112400</v>
      </c>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c r="BJ168" s="50"/>
      <c r="BK168" s="50"/>
      <c r="BL168" s="50"/>
      <c r="BM168" s="50"/>
      <c r="BN168" s="50"/>
      <c r="BO168" s="50"/>
      <c r="BP168" s="50"/>
      <c r="BQ168" s="50"/>
      <c r="BR168" s="50"/>
      <c r="BS168" s="50"/>
      <c r="BT168" s="50"/>
      <c r="BU168" s="50"/>
      <c r="BV168" s="50"/>
      <c r="BW168" s="50"/>
      <c r="BX168" s="50"/>
      <c r="BY168" s="50"/>
      <c r="BZ168" s="50"/>
      <c r="CA168" s="50"/>
      <c r="CB168" s="50"/>
      <c r="CC168" s="50"/>
      <c r="CD168" s="50"/>
      <c r="CE168" s="50"/>
      <c r="CF168" s="50"/>
      <c r="CG168" s="50"/>
      <c r="CH168" s="50"/>
      <c r="CI168" s="50"/>
      <c r="CJ168" s="50"/>
      <c r="CK168" s="50"/>
      <c r="CL168" s="50"/>
      <c r="CM168" s="50"/>
      <c r="CN168" s="50"/>
      <c r="CO168" s="50"/>
      <c r="CP168" s="50"/>
      <c r="CQ168" s="50"/>
      <c r="CR168" s="50"/>
      <c r="CS168" s="50"/>
      <c r="CT168" s="50"/>
      <c r="CU168" s="50"/>
      <c r="CV168" s="50"/>
      <c r="CW168" s="50"/>
      <c r="CX168" s="50"/>
      <c r="CY168" s="50"/>
      <c r="CZ168" s="50"/>
      <c r="DA168" s="50"/>
      <c r="DB168" s="50"/>
      <c r="DC168" s="50"/>
      <c r="DD168" s="50"/>
      <c r="DE168" s="50"/>
      <c r="DF168" s="50"/>
      <c r="DG168" s="50"/>
      <c r="DH168" s="50"/>
      <c r="DI168" s="50"/>
      <c r="DJ168" s="50"/>
      <c r="DK168" s="50"/>
      <c r="DL168" s="50"/>
      <c r="DM168" s="50"/>
      <c r="DN168" s="50"/>
      <c r="DO168" s="50"/>
      <c r="DP168" s="50"/>
      <c r="DQ168" s="50"/>
      <c r="DR168" s="50"/>
      <c r="DS168" s="50"/>
      <c r="DT168" s="50"/>
      <c r="DU168" s="50"/>
      <c r="DV168" s="50"/>
      <c r="DW168" s="50"/>
      <c r="DX168" s="50"/>
      <c r="DY168" s="50"/>
      <c r="DZ168" s="50"/>
    </row>
    <row r="169" spans="1:130" s="51" customFormat="1" ht="29.25" customHeight="1" x14ac:dyDescent="0.25">
      <c r="A169" s="375"/>
      <c r="B169" s="389"/>
      <c r="C169" s="389"/>
      <c r="D169" s="212" t="s">
        <v>1215</v>
      </c>
      <c r="E169" s="140" t="s">
        <v>1212</v>
      </c>
      <c r="F169" s="215"/>
      <c r="G169" s="215"/>
      <c r="H169" s="334">
        <v>90000000</v>
      </c>
      <c r="I169" s="212"/>
      <c r="J169" s="86"/>
      <c r="K169" s="212"/>
      <c r="L169" s="212"/>
      <c r="M169" s="216">
        <f t="shared" si="1"/>
        <v>90000000</v>
      </c>
      <c r="N169" s="374"/>
      <c r="O169" s="217"/>
      <c r="P169" s="217"/>
      <c r="Q169" s="217"/>
      <c r="R169" s="217"/>
      <c r="S169" s="46"/>
      <c r="T169" s="217"/>
      <c r="U169" s="80"/>
      <c r="V169" s="217"/>
      <c r="W169" s="217"/>
      <c r="X169" s="80"/>
      <c r="Y169" s="217"/>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0"/>
      <c r="BR169" s="50"/>
      <c r="BS169" s="50"/>
      <c r="BT169" s="50"/>
      <c r="BU169" s="50"/>
      <c r="BV169" s="50"/>
      <c r="BW169" s="50"/>
      <c r="BX169" s="50"/>
      <c r="BY169" s="50"/>
      <c r="BZ169" s="50"/>
      <c r="CA169" s="50"/>
      <c r="CB169" s="50"/>
      <c r="CC169" s="50"/>
      <c r="CD169" s="50"/>
      <c r="CE169" s="50"/>
      <c r="CF169" s="50"/>
      <c r="CG169" s="50"/>
      <c r="CH169" s="50"/>
      <c r="CI169" s="50"/>
      <c r="CJ169" s="50"/>
      <c r="CK169" s="50"/>
      <c r="CL169" s="50"/>
      <c r="CM169" s="50"/>
      <c r="CN169" s="50"/>
      <c r="CO169" s="50"/>
      <c r="CP169" s="50"/>
      <c r="CQ169" s="50"/>
      <c r="CR169" s="50"/>
      <c r="CS169" s="50"/>
      <c r="CT169" s="50"/>
      <c r="CU169" s="50"/>
      <c r="CV169" s="50"/>
      <c r="CW169" s="50"/>
      <c r="CX169" s="50"/>
      <c r="CY169" s="50"/>
      <c r="CZ169" s="50"/>
      <c r="DA169" s="50"/>
      <c r="DB169" s="50"/>
      <c r="DC169" s="50"/>
      <c r="DD169" s="50"/>
      <c r="DE169" s="50"/>
      <c r="DF169" s="50"/>
      <c r="DG169" s="50"/>
      <c r="DH169" s="50"/>
      <c r="DI169" s="50"/>
      <c r="DJ169" s="50"/>
      <c r="DK169" s="50"/>
      <c r="DL169" s="50"/>
      <c r="DM169" s="50"/>
      <c r="DN169" s="50"/>
      <c r="DO169" s="50"/>
      <c r="DP169" s="50"/>
      <c r="DQ169" s="50"/>
      <c r="DR169" s="50"/>
      <c r="DS169" s="50"/>
      <c r="DT169" s="50"/>
      <c r="DU169" s="50"/>
      <c r="DV169" s="50"/>
      <c r="DW169" s="50"/>
      <c r="DX169" s="50"/>
      <c r="DY169" s="50"/>
      <c r="DZ169" s="50"/>
    </row>
    <row r="170" spans="1:130" s="51" customFormat="1" ht="27" x14ac:dyDescent="0.25">
      <c r="A170" s="363"/>
      <c r="B170" s="369"/>
      <c r="C170" s="369"/>
      <c r="D170" s="212" t="s">
        <v>1216</v>
      </c>
      <c r="E170" s="140" t="s">
        <v>1213</v>
      </c>
      <c r="F170" s="215"/>
      <c r="G170" s="215"/>
      <c r="H170" s="334">
        <v>14000000</v>
      </c>
      <c r="I170" s="212"/>
      <c r="J170" s="86"/>
      <c r="K170" s="212"/>
      <c r="L170" s="212"/>
      <c r="M170" s="216">
        <f t="shared" si="1"/>
        <v>14000000</v>
      </c>
      <c r="N170" s="367"/>
      <c r="O170" s="217"/>
      <c r="P170" s="217"/>
      <c r="Q170" s="217"/>
      <c r="R170" s="217"/>
      <c r="S170" s="46"/>
      <c r="T170" s="217"/>
      <c r="U170" s="80"/>
      <c r="V170" s="217"/>
      <c r="W170" s="217"/>
      <c r="X170" s="80"/>
      <c r="Y170" s="217"/>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c r="BF170" s="50"/>
      <c r="BG170" s="50"/>
      <c r="BH170" s="50"/>
      <c r="BI170" s="50"/>
      <c r="BJ170" s="50"/>
      <c r="BK170" s="50"/>
      <c r="BL170" s="50"/>
      <c r="BM170" s="50"/>
      <c r="BN170" s="50"/>
      <c r="BO170" s="50"/>
      <c r="BP170" s="50"/>
      <c r="BQ170" s="50"/>
      <c r="BR170" s="50"/>
      <c r="BS170" s="50"/>
      <c r="BT170" s="50"/>
      <c r="BU170" s="50"/>
      <c r="BV170" s="50"/>
      <c r="BW170" s="50"/>
      <c r="BX170" s="50"/>
      <c r="BY170" s="50"/>
      <c r="BZ170" s="50"/>
      <c r="CA170" s="50"/>
      <c r="CB170" s="50"/>
      <c r="CC170" s="50"/>
      <c r="CD170" s="50"/>
      <c r="CE170" s="50"/>
      <c r="CF170" s="50"/>
      <c r="CG170" s="50"/>
      <c r="CH170" s="50"/>
      <c r="CI170" s="50"/>
      <c r="CJ170" s="50"/>
      <c r="CK170" s="50"/>
      <c r="CL170" s="50"/>
      <c r="CM170" s="50"/>
      <c r="CN170" s="50"/>
      <c r="CO170" s="50"/>
      <c r="CP170" s="50"/>
      <c r="CQ170" s="50"/>
      <c r="CR170" s="50"/>
      <c r="CS170" s="50"/>
      <c r="CT170" s="50"/>
      <c r="CU170" s="50"/>
      <c r="CV170" s="50"/>
      <c r="CW170" s="50"/>
      <c r="CX170" s="50"/>
      <c r="CY170" s="50"/>
      <c r="CZ170" s="50"/>
      <c r="DA170" s="50"/>
      <c r="DB170" s="50"/>
      <c r="DC170" s="50"/>
      <c r="DD170" s="50"/>
      <c r="DE170" s="50"/>
      <c r="DF170" s="50"/>
      <c r="DG170" s="50"/>
      <c r="DH170" s="50"/>
      <c r="DI170" s="50"/>
      <c r="DJ170" s="50"/>
      <c r="DK170" s="50"/>
      <c r="DL170" s="50"/>
      <c r="DM170" s="50"/>
      <c r="DN170" s="50"/>
      <c r="DO170" s="50"/>
      <c r="DP170" s="50"/>
      <c r="DQ170" s="50"/>
      <c r="DR170" s="50"/>
      <c r="DS170" s="50"/>
      <c r="DT170" s="50"/>
      <c r="DU170" s="50"/>
      <c r="DV170" s="50"/>
      <c r="DW170" s="50"/>
      <c r="DX170" s="50"/>
      <c r="DY170" s="50"/>
      <c r="DZ170" s="50"/>
    </row>
    <row r="171" spans="1:130" s="109" customFormat="1" ht="15.75" thickBot="1" x14ac:dyDescent="0.3">
      <c r="A171" s="93"/>
      <c r="B171" s="93"/>
      <c r="C171" s="93"/>
      <c r="D171" s="93"/>
      <c r="E171" s="106"/>
      <c r="F171" s="102"/>
      <c r="G171" s="102"/>
      <c r="H171" s="102"/>
      <c r="I171" s="93"/>
      <c r="J171" s="94"/>
      <c r="K171" s="93"/>
      <c r="L171" s="93"/>
      <c r="M171" s="103">
        <f>SUM(M32:M170)</f>
        <v>1929027520</v>
      </c>
      <c r="N171" s="102"/>
      <c r="O171" s="107"/>
      <c r="P171" s="87"/>
      <c r="Q171" s="96"/>
      <c r="R171" s="105">
        <f>SUM(R32:R170)</f>
        <v>773255892</v>
      </c>
      <c r="S171" s="90"/>
      <c r="T171" s="87"/>
      <c r="U171" s="96"/>
      <c r="V171" s="105">
        <f>SUM(V32:V170)</f>
        <v>761801650</v>
      </c>
      <c r="W171" s="87"/>
      <c r="X171" s="96"/>
      <c r="Y171" s="105">
        <f>SUM(Y32:Y170)</f>
        <v>545417078</v>
      </c>
      <c r="Z171" s="108"/>
      <c r="AA171" s="108"/>
      <c r="AB171" s="108"/>
      <c r="AC171" s="108"/>
      <c r="AD171" s="108"/>
      <c r="AE171" s="108"/>
      <c r="AF171" s="108"/>
      <c r="AG171" s="108"/>
      <c r="AH171" s="108"/>
      <c r="AI171" s="108"/>
      <c r="AJ171" s="108"/>
      <c r="AK171" s="108"/>
      <c r="AL171" s="108"/>
      <c r="AM171" s="108"/>
      <c r="AN171" s="108"/>
      <c r="AO171" s="108"/>
      <c r="AP171" s="108"/>
      <c r="AQ171" s="108"/>
      <c r="AR171" s="108"/>
      <c r="AS171" s="108"/>
      <c r="AT171" s="108"/>
      <c r="AU171" s="108"/>
      <c r="AV171" s="108"/>
      <c r="AW171" s="108"/>
      <c r="AX171" s="108"/>
      <c r="AY171" s="108"/>
      <c r="AZ171" s="108"/>
      <c r="BA171" s="108"/>
      <c r="BB171" s="108"/>
      <c r="BC171" s="108"/>
      <c r="BD171" s="108"/>
      <c r="BE171" s="108"/>
      <c r="BF171" s="108"/>
      <c r="BG171" s="108"/>
      <c r="BH171" s="108"/>
      <c r="BI171" s="108"/>
      <c r="BJ171" s="108"/>
      <c r="BK171" s="108"/>
      <c r="BL171" s="108"/>
      <c r="BM171" s="108"/>
      <c r="BN171" s="108"/>
      <c r="BO171" s="108"/>
      <c r="BP171" s="108"/>
      <c r="BQ171" s="108"/>
      <c r="BR171" s="108"/>
      <c r="BS171" s="108"/>
      <c r="BT171" s="108"/>
      <c r="BU171" s="108"/>
      <c r="BV171" s="108"/>
      <c r="BW171" s="108"/>
      <c r="BX171" s="108"/>
      <c r="BY171" s="108"/>
      <c r="BZ171" s="108"/>
      <c r="CA171" s="108"/>
      <c r="CB171" s="108"/>
      <c r="CC171" s="108"/>
      <c r="CD171" s="108"/>
      <c r="CE171" s="108"/>
      <c r="CF171" s="108"/>
      <c r="CG171" s="108"/>
      <c r="CH171" s="108"/>
      <c r="CI171" s="108"/>
      <c r="CJ171" s="108"/>
      <c r="CK171" s="108"/>
      <c r="CL171" s="108"/>
      <c r="CM171" s="108"/>
      <c r="CN171" s="108"/>
      <c r="CO171" s="108"/>
      <c r="CP171" s="108"/>
      <c r="CQ171" s="108"/>
      <c r="CR171" s="108"/>
      <c r="CS171" s="108"/>
      <c r="CT171" s="108"/>
      <c r="CU171" s="108"/>
      <c r="CV171" s="108"/>
      <c r="CW171" s="108"/>
      <c r="CX171" s="108"/>
      <c r="CY171" s="108"/>
      <c r="CZ171" s="108"/>
      <c r="DA171" s="108"/>
      <c r="DB171" s="108"/>
      <c r="DC171" s="108"/>
      <c r="DD171" s="108"/>
      <c r="DE171" s="108"/>
      <c r="DF171" s="108"/>
      <c r="DG171" s="108"/>
      <c r="DH171" s="108"/>
      <c r="DI171" s="108"/>
      <c r="DJ171" s="108"/>
      <c r="DK171" s="108"/>
      <c r="DL171" s="108"/>
      <c r="DM171" s="108"/>
      <c r="DN171" s="108"/>
      <c r="DO171" s="108"/>
      <c r="DP171" s="108"/>
      <c r="DQ171" s="108"/>
      <c r="DR171" s="108"/>
      <c r="DS171" s="108"/>
      <c r="DT171" s="108"/>
      <c r="DU171" s="108"/>
      <c r="DV171" s="108"/>
      <c r="DW171" s="108"/>
      <c r="DX171" s="108"/>
      <c r="DY171" s="108"/>
      <c r="DZ171" s="108"/>
    </row>
    <row r="172" spans="1:130" s="64" customFormat="1" ht="17.25" thickBot="1" x14ac:dyDescent="0.35">
      <c r="A172" s="52"/>
      <c r="B172" s="52"/>
      <c r="C172" s="42"/>
      <c r="D172" s="42"/>
      <c r="E172" s="42"/>
      <c r="F172" s="53"/>
      <c r="G172" s="42"/>
      <c r="H172" s="42"/>
      <c r="I172" s="42"/>
      <c r="J172" s="43"/>
      <c r="K172" s="54" t="s">
        <v>29</v>
      </c>
      <c r="L172" s="55"/>
      <c r="M172" s="56">
        <f>+M12+M31+M171</f>
        <v>5237001106</v>
      </c>
      <c r="N172" s="57"/>
      <c r="O172" s="57"/>
      <c r="P172" s="57"/>
      <c r="Q172" s="57"/>
      <c r="R172" s="68">
        <f>+R12+R31+R171</f>
        <v>2011043949</v>
      </c>
      <c r="S172" s="58">
        <f>(R172*1)/M172</f>
        <v>0.38400678332795446</v>
      </c>
      <c r="T172" s="59"/>
      <c r="U172" s="60"/>
      <c r="V172" s="61">
        <f>+V12+V31+V171</f>
        <v>1774006307</v>
      </c>
      <c r="W172" s="59"/>
      <c r="X172" s="60"/>
      <c r="Y172" s="62">
        <f>+Y12+Y31+Y171</f>
        <v>1239230036</v>
      </c>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row>
    <row r="173" spans="1:130" ht="15" hidden="1" x14ac:dyDescent="0.25">
      <c r="S173" s="4"/>
    </row>
    <row r="174" spans="1:130" ht="15" hidden="1" x14ac:dyDescent="0.25">
      <c r="R174" s="39"/>
      <c r="S174" s="6"/>
      <c r="T174" s="83"/>
      <c r="V174" s="278"/>
    </row>
    <row r="175" spans="1:130" ht="15" hidden="1" x14ac:dyDescent="0.25">
      <c r="R175" s="39"/>
      <c r="S175" s="6"/>
      <c r="T175" s="83"/>
    </row>
    <row r="176" spans="1:130" ht="15" hidden="1" x14ac:dyDescent="0.25">
      <c r="R176" s="39"/>
      <c r="S176" s="6"/>
      <c r="T176" s="83"/>
    </row>
    <row r="177" spans="18:20" ht="15" hidden="1" x14ac:dyDescent="0.25">
      <c r="R177" s="39"/>
      <c r="S177" s="6"/>
      <c r="T177" s="83"/>
    </row>
    <row r="178" spans="18:20" ht="15" hidden="1" x14ac:dyDescent="0.25">
      <c r="R178" s="39"/>
      <c r="S178" s="6"/>
      <c r="T178" s="83"/>
    </row>
    <row r="179" spans="18:20" ht="15" hidden="1" x14ac:dyDescent="0.25">
      <c r="R179" s="39"/>
      <c r="S179" s="6"/>
      <c r="T179" s="83"/>
    </row>
    <row r="180" spans="18:20" ht="15" hidden="1" x14ac:dyDescent="0.25">
      <c r="R180" s="39"/>
      <c r="S180" s="6"/>
      <c r="T180" s="83"/>
    </row>
    <row r="181" spans="18:20" ht="15" hidden="1" x14ac:dyDescent="0.25">
      <c r="R181" s="39"/>
      <c r="S181" s="6"/>
      <c r="T181" s="83"/>
    </row>
    <row r="182" spans="18:20" ht="15" hidden="1" x14ac:dyDescent="0.25">
      <c r="R182" s="39"/>
      <c r="S182" s="7"/>
      <c r="T182" s="83"/>
    </row>
    <row r="183" spans="18:20" ht="15" hidden="1" x14ac:dyDescent="0.25"/>
    <row r="184" spans="18:20" ht="15" hidden="1" x14ac:dyDescent="0.25"/>
    <row r="185" spans="18:20" ht="15" hidden="1" x14ac:dyDescent="0.25"/>
    <row r="186" spans="18:20" ht="15" hidden="1" x14ac:dyDescent="0.25"/>
    <row r="187" spans="18:20" ht="15" hidden="1" x14ac:dyDescent="0.25"/>
    <row r="188" spans="18:20" ht="15" hidden="1" x14ac:dyDescent="0.25"/>
    <row r="189" spans="18:20" ht="15" hidden="1" x14ac:dyDescent="0.25"/>
    <row r="190" spans="18:20" ht="15" hidden="1" x14ac:dyDescent="0.25"/>
    <row r="191" spans="18:20" ht="15" hidden="1" x14ac:dyDescent="0.25"/>
    <row r="192" spans="18:20"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row r="821" ht="15" hidden="1" customHeight="1" x14ac:dyDescent="0.25"/>
    <row r="822" ht="15" hidden="1" customHeight="1" x14ac:dyDescent="0.25"/>
    <row r="823" ht="15" hidden="1" customHeight="1" x14ac:dyDescent="0.25"/>
    <row r="824" ht="15" hidden="1" customHeight="1" x14ac:dyDescent="0.25"/>
    <row r="825" ht="15" hidden="1" customHeight="1" x14ac:dyDescent="0.25"/>
    <row r="826" ht="15" hidden="1" customHeight="1" x14ac:dyDescent="0.25"/>
    <row r="827" ht="15" hidden="1" customHeight="1" x14ac:dyDescent="0.25"/>
    <row r="828" ht="15" hidden="1" customHeight="1" x14ac:dyDescent="0.25"/>
    <row r="829" ht="15" hidden="1" customHeight="1" x14ac:dyDescent="0.25"/>
    <row r="830" ht="15" hidden="1" customHeight="1" x14ac:dyDescent="0.25"/>
    <row r="831" ht="15" hidden="1" customHeight="1" x14ac:dyDescent="0.25"/>
    <row r="832" ht="15" hidden="1" customHeight="1" x14ac:dyDescent="0.25"/>
    <row r="833" ht="15" hidden="1" customHeight="1" x14ac:dyDescent="0.25"/>
    <row r="834" ht="15" hidden="1" customHeight="1" x14ac:dyDescent="0.25"/>
    <row r="835" ht="15" hidden="1" customHeight="1" x14ac:dyDescent="0.25"/>
    <row r="836" ht="15" hidden="1" customHeight="1" x14ac:dyDescent="0.25"/>
    <row r="837" ht="15" hidden="1" customHeight="1" x14ac:dyDescent="0.25"/>
    <row r="838" ht="15" hidden="1" customHeight="1" x14ac:dyDescent="0.25"/>
    <row r="839" ht="15" hidden="1" customHeight="1" x14ac:dyDescent="0.25"/>
    <row r="840" ht="15" hidden="1" customHeight="1" x14ac:dyDescent="0.25"/>
    <row r="841" ht="15" hidden="1" customHeight="1" x14ac:dyDescent="0.25"/>
    <row r="842" ht="15" hidden="1" customHeight="1" x14ac:dyDescent="0.25"/>
    <row r="843" ht="15" hidden="1" customHeight="1" x14ac:dyDescent="0.25"/>
    <row r="844" ht="15" hidden="1" customHeight="1" x14ac:dyDescent="0.25"/>
    <row r="845" ht="15" hidden="1" customHeight="1" x14ac:dyDescent="0.25"/>
    <row r="846" ht="15" hidden="1" customHeight="1" x14ac:dyDescent="0.25"/>
    <row r="847" ht="15" hidden="1" customHeight="1" x14ac:dyDescent="0.25"/>
    <row r="848" ht="15" hidden="1" customHeight="1" x14ac:dyDescent="0.25"/>
    <row r="849" ht="15" hidden="1" customHeight="1" x14ac:dyDescent="0.25"/>
    <row r="850" ht="15" hidden="1" customHeight="1" x14ac:dyDescent="0.25"/>
    <row r="851" ht="15" hidden="1" customHeight="1" x14ac:dyDescent="0.25"/>
    <row r="852" ht="15" hidden="1" customHeight="1" x14ac:dyDescent="0.25"/>
    <row r="853" ht="15" hidden="1" customHeight="1" x14ac:dyDescent="0.25"/>
    <row r="854" ht="15" hidden="1" customHeight="1" x14ac:dyDescent="0.25"/>
    <row r="855" ht="15" hidden="1" customHeight="1" x14ac:dyDescent="0.25"/>
    <row r="856" ht="15" hidden="1" customHeight="1" x14ac:dyDescent="0.25"/>
    <row r="857" ht="15" hidden="1" customHeight="1" x14ac:dyDescent="0.25"/>
    <row r="858" ht="15" hidden="1" customHeight="1" x14ac:dyDescent="0.25"/>
    <row r="859" ht="15" hidden="1" customHeight="1" x14ac:dyDescent="0.25"/>
    <row r="860" ht="15" hidden="1" customHeight="1" x14ac:dyDescent="0.25"/>
    <row r="861" ht="15" hidden="1" customHeight="1" x14ac:dyDescent="0.25"/>
    <row r="862" ht="15" hidden="1" customHeight="1" x14ac:dyDescent="0.25"/>
    <row r="863" ht="15" hidden="1" customHeight="1" x14ac:dyDescent="0.25"/>
    <row r="864" ht="15" hidden="1" customHeight="1" x14ac:dyDescent="0.25"/>
    <row r="865" ht="15" hidden="1" customHeight="1" x14ac:dyDescent="0.25"/>
    <row r="866" ht="15" hidden="1" customHeight="1" x14ac:dyDescent="0.25"/>
    <row r="867" ht="15" hidden="1" customHeight="1" x14ac:dyDescent="0.25"/>
    <row r="868" ht="15" hidden="1" customHeight="1" x14ac:dyDescent="0.25"/>
    <row r="869" ht="15" hidden="1" customHeight="1" x14ac:dyDescent="0.25"/>
    <row r="870" ht="15" hidden="1" customHeight="1" x14ac:dyDescent="0.25"/>
    <row r="871" ht="15" hidden="1" customHeight="1" x14ac:dyDescent="0.25"/>
    <row r="872" ht="15" hidden="1" customHeight="1" x14ac:dyDescent="0.25"/>
    <row r="873" ht="15" hidden="1" customHeight="1" x14ac:dyDescent="0.25"/>
    <row r="874" ht="15" hidden="1" customHeight="1" x14ac:dyDescent="0.25"/>
    <row r="875" ht="15" hidden="1" customHeight="1" x14ac:dyDescent="0.25"/>
    <row r="876" ht="15" hidden="1" customHeight="1" x14ac:dyDescent="0.25"/>
    <row r="877" ht="15" hidden="1" customHeight="1" x14ac:dyDescent="0.25"/>
    <row r="878" ht="15" hidden="1" customHeight="1" x14ac:dyDescent="0.25"/>
    <row r="879" ht="15" hidden="1" customHeight="1" x14ac:dyDescent="0.25"/>
    <row r="880" ht="15" hidden="1" customHeight="1" x14ac:dyDescent="0.25"/>
    <row r="881" ht="15" hidden="1" customHeight="1" x14ac:dyDescent="0.25"/>
    <row r="882" ht="15" hidden="1" customHeight="1" x14ac:dyDescent="0.25"/>
    <row r="883" ht="15" hidden="1" customHeight="1" x14ac:dyDescent="0.25"/>
    <row r="884" ht="15" hidden="1" customHeight="1" x14ac:dyDescent="0.25"/>
    <row r="885" ht="15" hidden="1" customHeight="1" x14ac:dyDescent="0.25"/>
    <row r="886" ht="15" hidden="1" customHeight="1" x14ac:dyDescent="0.25"/>
    <row r="887" ht="15" hidden="1" customHeight="1" x14ac:dyDescent="0.25"/>
    <row r="888" ht="15" hidden="1" customHeight="1" x14ac:dyDescent="0.25"/>
    <row r="889" ht="15" hidden="1" customHeight="1" x14ac:dyDescent="0.25"/>
    <row r="890" ht="15" hidden="1" customHeight="1" x14ac:dyDescent="0.25"/>
    <row r="891" ht="15" hidden="1" customHeight="1" x14ac:dyDescent="0.25"/>
    <row r="892" ht="15" hidden="1" customHeight="1" x14ac:dyDescent="0.25"/>
    <row r="893" ht="15" hidden="1" customHeight="1" x14ac:dyDescent="0.25"/>
    <row r="894" ht="15" hidden="1" customHeight="1" x14ac:dyDescent="0.25"/>
    <row r="895" ht="15" hidden="1" customHeight="1" x14ac:dyDescent="0.25"/>
    <row r="896" ht="15" hidden="1" customHeight="1" x14ac:dyDescent="0.25"/>
    <row r="897" ht="15" hidden="1" customHeight="1" x14ac:dyDescent="0.25"/>
    <row r="898" ht="15" hidden="1" customHeight="1" x14ac:dyDescent="0.25"/>
    <row r="899" ht="15" hidden="1" customHeight="1" x14ac:dyDescent="0.25"/>
    <row r="900" ht="15" hidden="1" customHeight="1" x14ac:dyDescent="0.25"/>
    <row r="901" ht="15" hidden="1" customHeight="1" x14ac:dyDescent="0.25"/>
    <row r="902" ht="15" hidden="1" customHeight="1" x14ac:dyDescent="0.25"/>
    <row r="903" ht="15" hidden="1" customHeight="1" x14ac:dyDescent="0.25"/>
    <row r="904" ht="15" hidden="1" customHeight="1" x14ac:dyDescent="0.25"/>
    <row r="905" ht="15" hidden="1" customHeight="1" x14ac:dyDescent="0.25"/>
    <row r="906" ht="15" hidden="1" customHeight="1" x14ac:dyDescent="0.25"/>
    <row r="907" ht="15" hidden="1" customHeight="1" x14ac:dyDescent="0.25"/>
    <row r="908" ht="15" hidden="1" customHeight="1" x14ac:dyDescent="0.25"/>
    <row r="909" ht="15" hidden="1" customHeight="1" x14ac:dyDescent="0.25"/>
    <row r="910" ht="15" hidden="1" customHeight="1" x14ac:dyDescent="0.25"/>
    <row r="911" ht="15" hidden="1" customHeight="1" x14ac:dyDescent="0.25"/>
    <row r="912" ht="15" hidden="1" customHeight="1" x14ac:dyDescent="0.25"/>
    <row r="913" ht="15" hidden="1" customHeight="1" x14ac:dyDescent="0.25"/>
    <row r="914" ht="15" hidden="1" customHeight="1" x14ac:dyDescent="0.25"/>
    <row r="915" ht="15" hidden="1" customHeight="1" x14ac:dyDescent="0.25"/>
    <row r="916" ht="15" hidden="1" customHeight="1" x14ac:dyDescent="0.25"/>
    <row r="917" ht="15" hidden="1" customHeight="1" x14ac:dyDescent="0.25"/>
    <row r="918" ht="15" hidden="1" customHeight="1" x14ac:dyDescent="0.25"/>
    <row r="919" ht="15" hidden="1" customHeight="1" x14ac:dyDescent="0.25"/>
    <row r="920" ht="15" hidden="1" customHeight="1" x14ac:dyDescent="0.25"/>
    <row r="921" ht="15" hidden="1" customHeight="1" x14ac:dyDescent="0.25"/>
    <row r="922" ht="15" hidden="1" customHeight="1" x14ac:dyDescent="0.25"/>
    <row r="923" ht="15" hidden="1" customHeight="1" x14ac:dyDescent="0.25"/>
    <row r="924" ht="15" hidden="1" customHeight="1" x14ac:dyDescent="0.25"/>
    <row r="925" ht="15" hidden="1" customHeight="1" x14ac:dyDescent="0.25"/>
    <row r="926" ht="15" hidden="1" customHeight="1" x14ac:dyDescent="0.25"/>
    <row r="927" ht="15" hidden="1" customHeight="1" x14ac:dyDescent="0.25"/>
    <row r="928" ht="15" hidden="1" customHeight="1" x14ac:dyDescent="0.25"/>
    <row r="929" ht="15" hidden="1" customHeight="1" x14ac:dyDescent="0.25"/>
    <row r="930" ht="15" hidden="1" customHeight="1" x14ac:dyDescent="0.25"/>
    <row r="931" ht="15" hidden="1" customHeight="1" x14ac:dyDescent="0.25"/>
    <row r="932" ht="15" hidden="1" customHeight="1" x14ac:dyDescent="0.25"/>
    <row r="933" ht="15" hidden="1" customHeight="1" x14ac:dyDescent="0.25"/>
    <row r="934" ht="15" hidden="1" customHeight="1" x14ac:dyDescent="0.25"/>
    <row r="935" ht="15" hidden="1" customHeight="1" x14ac:dyDescent="0.25"/>
    <row r="936" ht="15" hidden="1" customHeight="1" x14ac:dyDescent="0.25"/>
    <row r="937" ht="15" hidden="1" customHeight="1" x14ac:dyDescent="0.25"/>
    <row r="938" ht="15" hidden="1" customHeight="1" x14ac:dyDescent="0.25"/>
    <row r="939" ht="15" hidden="1" customHeight="1" x14ac:dyDescent="0.25"/>
    <row r="940" ht="15" hidden="1" customHeight="1" x14ac:dyDescent="0.25"/>
    <row r="941" ht="15" hidden="1" customHeight="1" x14ac:dyDescent="0.25"/>
    <row r="942" ht="15" hidden="1" customHeight="1" x14ac:dyDescent="0.25"/>
    <row r="943" ht="15" hidden="1" customHeight="1" x14ac:dyDescent="0.25"/>
    <row r="944" ht="15" hidden="1" customHeight="1" x14ac:dyDescent="0.25"/>
    <row r="945" ht="15" hidden="1" customHeight="1" x14ac:dyDescent="0.25"/>
    <row r="946" ht="15" hidden="1" customHeight="1" x14ac:dyDescent="0.25"/>
    <row r="947" ht="15" hidden="1" customHeight="1" x14ac:dyDescent="0.25"/>
    <row r="948" ht="15" hidden="1" customHeight="1" x14ac:dyDescent="0.25"/>
    <row r="949" ht="15" hidden="1" customHeight="1" x14ac:dyDescent="0.25"/>
    <row r="950" ht="15" hidden="1" customHeight="1" x14ac:dyDescent="0.25"/>
    <row r="951" ht="15" hidden="1" customHeight="1" x14ac:dyDescent="0.25"/>
    <row r="952" ht="15" hidden="1" customHeight="1" x14ac:dyDescent="0.25"/>
    <row r="953" ht="15" hidden="1" customHeight="1" x14ac:dyDescent="0.25"/>
    <row r="954" ht="15" hidden="1" customHeight="1" x14ac:dyDescent="0.25"/>
    <row r="955" ht="15" hidden="1" customHeight="1" x14ac:dyDescent="0.25"/>
    <row r="956" ht="15" hidden="1" customHeight="1" x14ac:dyDescent="0.25"/>
    <row r="957" ht="15" hidden="1" customHeight="1" x14ac:dyDescent="0.25"/>
    <row r="958" ht="15" hidden="1" customHeight="1" x14ac:dyDescent="0.25"/>
    <row r="959" ht="15" hidden="1" customHeight="1" x14ac:dyDescent="0.25"/>
    <row r="960" ht="15" hidden="1" customHeight="1" x14ac:dyDescent="0.25"/>
    <row r="961" ht="15" hidden="1" customHeight="1" x14ac:dyDescent="0.25"/>
    <row r="962" ht="15" hidden="1" customHeight="1" x14ac:dyDescent="0.25"/>
    <row r="963" ht="15" hidden="1" customHeight="1" x14ac:dyDescent="0.25"/>
    <row r="964" ht="15" hidden="1" customHeight="1" x14ac:dyDescent="0.25"/>
    <row r="965" ht="15" hidden="1" customHeight="1" x14ac:dyDescent="0.25"/>
    <row r="966" ht="15" hidden="1" customHeight="1" x14ac:dyDescent="0.25"/>
    <row r="967" ht="15" hidden="1" customHeight="1" x14ac:dyDescent="0.25"/>
    <row r="968" ht="15" hidden="1" customHeight="1" x14ac:dyDescent="0.25"/>
    <row r="969" ht="15" hidden="1" customHeight="1" x14ac:dyDescent="0.25"/>
    <row r="970" ht="15" hidden="1" customHeight="1" x14ac:dyDescent="0.25"/>
    <row r="971" ht="15" hidden="1" customHeight="1" x14ac:dyDescent="0.25"/>
    <row r="972" ht="15" hidden="1" customHeight="1" x14ac:dyDescent="0.25"/>
    <row r="973" ht="15" hidden="1" customHeight="1" x14ac:dyDescent="0.25"/>
    <row r="974" ht="15" hidden="1" customHeight="1" x14ac:dyDescent="0.25"/>
    <row r="975" ht="15" hidden="1" customHeight="1" x14ac:dyDescent="0.25"/>
    <row r="976" ht="15" hidden="1" customHeight="1" x14ac:dyDescent="0.25"/>
    <row r="977" ht="15" hidden="1" customHeight="1" x14ac:dyDescent="0.25"/>
    <row r="978" ht="15" hidden="1" customHeight="1" x14ac:dyDescent="0.25"/>
    <row r="979" ht="15" hidden="1" customHeight="1" x14ac:dyDescent="0.25"/>
    <row r="980" ht="15" hidden="1" customHeight="1" x14ac:dyDescent="0.25"/>
    <row r="981" ht="15" hidden="1" customHeight="1" x14ac:dyDescent="0.25"/>
    <row r="982" ht="15" hidden="1" customHeight="1" x14ac:dyDescent="0.25"/>
    <row r="983" ht="15" hidden="1" customHeight="1" x14ac:dyDescent="0.25"/>
    <row r="984" ht="15" hidden="1" customHeight="1" x14ac:dyDescent="0.25"/>
    <row r="985" ht="15" hidden="1" customHeight="1" x14ac:dyDescent="0.25"/>
    <row r="986" ht="15" hidden="1" customHeight="1" x14ac:dyDescent="0.25"/>
    <row r="987" ht="15" hidden="1" customHeight="1" x14ac:dyDescent="0.25"/>
    <row r="988" ht="15" hidden="1" customHeight="1" x14ac:dyDescent="0.25"/>
    <row r="989" ht="15" hidden="1" customHeight="1" x14ac:dyDescent="0.25"/>
    <row r="990" ht="15" hidden="1" customHeight="1" x14ac:dyDescent="0.25"/>
    <row r="991" ht="15" hidden="1" customHeight="1" x14ac:dyDescent="0.25"/>
    <row r="992" ht="15" hidden="1" customHeight="1" x14ac:dyDescent="0.25"/>
    <row r="993" ht="15" hidden="1" customHeight="1" x14ac:dyDescent="0.25"/>
    <row r="994" ht="15" hidden="1" customHeight="1" x14ac:dyDescent="0.25"/>
    <row r="995" ht="15" hidden="1" customHeight="1" x14ac:dyDescent="0.25"/>
    <row r="996" ht="15" hidden="1" customHeight="1" x14ac:dyDescent="0.25"/>
    <row r="997" ht="15" hidden="1" customHeight="1" x14ac:dyDescent="0.25"/>
    <row r="998" ht="15" hidden="1" customHeight="1" x14ac:dyDescent="0.25"/>
    <row r="999" ht="15" hidden="1" customHeight="1" x14ac:dyDescent="0.25"/>
    <row r="1000" ht="15" hidden="1" customHeight="1" x14ac:dyDescent="0.25"/>
    <row r="1001" ht="15" hidden="1" customHeight="1" x14ac:dyDescent="0.25"/>
    <row r="1002" ht="15" hidden="1" customHeight="1" x14ac:dyDescent="0.25"/>
    <row r="1003" ht="15" hidden="1" customHeight="1" x14ac:dyDescent="0.25"/>
    <row r="1004" ht="15" hidden="1" customHeight="1" x14ac:dyDescent="0.25"/>
    <row r="1005" ht="15" hidden="1" customHeight="1" x14ac:dyDescent="0.25"/>
    <row r="1006" ht="15" hidden="1" customHeight="1" x14ac:dyDescent="0.25"/>
    <row r="1007" ht="15" hidden="1" customHeight="1" x14ac:dyDescent="0.25"/>
    <row r="1008" ht="15" hidden="1" customHeight="1" x14ac:dyDescent="0.25"/>
    <row r="1009" ht="15" hidden="1" customHeight="1" x14ac:dyDescent="0.25"/>
    <row r="1010" ht="15" hidden="1" customHeight="1" x14ac:dyDescent="0.25"/>
    <row r="1011" ht="15" hidden="1" customHeight="1" x14ac:dyDescent="0.25"/>
    <row r="1012" ht="15" hidden="1" customHeight="1" x14ac:dyDescent="0.25"/>
    <row r="1013" ht="15" hidden="1" customHeight="1" x14ac:dyDescent="0.25"/>
    <row r="1014" ht="15" hidden="1" customHeight="1" x14ac:dyDescent="0.25"/>
    <row r="1015" ht="15" hidden="1" customHeight="1" x14ac:dyDescent="0.25"/>
    <row r="1016" ht="15" hidden="1" customHeight="1" x14ac:dyDescent="0.25"/>
    <row r="1017" ht="15" hidden="1" customHeight="1" x14ac:dyDescent="0.25"/>
    <row r="1018" ht="15" hidden="1" customHeight="1" x14ac:dyDescent="0.25"/>
    <row r="1019" ht="15" hidden="1" customHeight="1" x14ac:dyDescent="0.25"/>
    <row r="1020" ht="15" hidden="1" customHeight="1" x14ac:dyDescent="0.25"/>
    <row r="1021" ht="15" hidden="1" customHeight="1" x14ac:dyDescent="0.25"/>
    <row r="1022" ht="15" hidden="1" customHeight="1" x14ac:dyDescent="0.25"/>
    <row r="1023" ht="15" hidden="1" customHeight="1" x14ac:dyDescent="0.25"/>
    <row r="1024" ht="15" hidden="1" customHeight="1" x14ac:dyDescent="0.25"/>
    <row r="1025" ht="15" hidden="1" customHeight="1" x14ac:dyDescent="0.25"/>
    <row r="1026" ht="15" hidden="1" customHeight="1" x14ac:dyDescent="0.25"/>
  </sheetData>
  <sheetProtection algorithmName="SHA-512" hashValue="AuCQF51hXVwXxgVvYjYVfIUIW3AaZzt0WIBI80WVHvYXeK1OQJLB+OdNOvJsppXpGXsQ+uyMnt0sr4UnimpKKw==" saltValue="gh+oEgriyM9GSKNn9KGwmQ==" spinCount="100000" sheet="1" formatCells="0" formatColumns="0" formatRows="0" insertColumns="0" insertRows="0" insertHyperlinks="0" deleteColumns="0" deleteRows="0" sort="0" autoFilter="0" pivotTables="0"/>
  <mergeCells count="139">
    <mergeCell ref="D32:D43"/>
    <mergeCell ref="E32:E43"/>
    <mergeCell ref="O42:O43"/>
    <mergeCell ref="P41:P43"/>
    <mergeCell ref="Q41:Q43"/>
    <mergeCell ref="R41:R43"/>
    <mergeCell ref="M32:M43"/>
    <mergeCell ref="D56:D67"/>
    <mergeCell ref="E56:E67"/>
    <mergeCell ref="M56:M67"/>
    <mergeCell ref="O65:O67"/>
    <mergeCell ref="P66:P67"/>
    <mergeCell ref="Q65:Q67"/>
    <mergeCell ref="R66:R67"/>
    <mergeCell ref="D44:D55"/>
    <mergeCell ref="E44:E55"/>
    <mergeCell ref="M44:M55"/>
    <mergeCell ref="O53:O55"/>
    <mergeCell ref="P53:P55"/>
    <mergeCell ref="Q53:Q55"/>
    <mergeCell ref="R53:R55"/>
    <mergeCell ref="F32:F42"/>
    <mergeCell ref="K56:K66"/>
    <mergeCell ref="L56:L66"/>
    <mergeCell ref="E68:E79"/>
    <mergeCell ref="M68:M79"/>
    <mergeCell ref="O77:O79"/>
    <mergeCell ref="P77:P79"/>
    <mergeCell ref="Q76:Q79"/>
    <mergeCell ref="R77:R79"/>
    <mergeCell ref="G80:G90"/>
    <mergeCell ref="I80:I90"/>
    <mergeCell ref="J80:J90"/>
    <mergeCell ref="K80:K90"/>
    <mergeCell ref="L80:L90"/>
    <mergeCell ref="K68:K78"/>
    <mergeCell ref="L68:L78"/>
    <mergeCell ref="G68:G78"/>
    <mergeCell ref="I68:I78"/>
    <mergeCell ref="J68:J78"/>
    <mergeCell ref="G123:G162"/>
    <mergeCell ref="I123:I162"/>
    <mergeCell ref="J123:J162"/>
    <mergeCell ref="K123:K162"/>
    <mergeCell ref="L123:L162"/>
    <mergeCell ref="N13:N30"/>
    <mergeCell ref="N32:N170"/>
    <mergeCell ref="A13:A30"/>
    <mergeCell ref="B13:B30"/>
    <mergeCell ref="C13:C30"/>
    <mergeCell ref="A32:A170"/>
    <mergeCell ref="B32:B170"/>
    <mergeCell ref="C32:C170"/>
    <mergeCell ref="K13:K28"/>
    <mergeCell ref="L13:L28"/>
    <mergeCell ref="H44:H54"/>
    <mergeCell ref="H56:H66"/>
    <mergeCell ref="H68:H78"/>
    <mergeCell ref="H80:H90"/>
    <mergeCell ref="G100:G122"/>
    <mergeCell ref="I100:I122"/>
    <mergeCell ref="J100:J122"/>
    <mergeCell ref="K100:K122"/>
    <mergeCell ref="E80:E91"/>
    <mergeCell ref="X2:Y2"/>
    <mergeCell ref="B3:W3"/>
    <mergeCell ref="X3:Y3"/>
    <mergeCell ref="B4:W5"/>
    <mergeCell ref="X4:Y4"/>
    <mergeCell ref="X5:Y5"/>
    <mergeCell ref="D100:D122"/>
    <mergeCell ref="E100:E122"/>
    <mergeCell ref="F100:F122"/>
    <mergeCell ref="M100:M122"/>
    <mergeCell ref="N8:N11"/>
    <mergeCell ref="B8:B11"/>
    <mergeCell ref="C8:C11"/>
    <mergeCell ref="D8:D11"/>
    <mergeCell ref="E8:E11"/>
    <mergeCell ref="F8:F11"/>
    <mergeCell ref="M8:M11"/>
    <mergeCell ref="L32:L42"/>
    <mergeCell ref="M80:M91"/>
    <mergeCell ref="O89:O91"/>
    <mergeCell ref="P84:P91"/>
    <mergeCell ref="Q87:Q91"/>
    <mergeCell ref="R89:R91"/>
    <mergeCell ref="D68:D79"/>
    <mergeCell ref="A2:A5"/>
    <mergeCell ref="B2:W2"/>
    <mergeCell ref="D13:D28"/>
    <mergeCell ref="E13:E28"/>
    <mergeCell ref="F13:F28"/>
    <mergeCell ref="M13:M28"/>
    <mergeCell ref="G8:G11"/>
    <mergeCell ref="I13:I28"/>
    <mergeCell ref="I8:I11"/>
    <mergeCell ref="J8:J11"/>
    <mergeCell ref="A8:A11"/>
    <mergeCell ref="H8:H11"/>
    <mergeCell ref="K8:K11"/>
    <mergeCell ref="L8:L11"/>
    <mergeCell ref="G13:G28"/>
    <mergeCell ref="H13:H28"/>
    <mergeCell ref="J13:J28"/>
    <mergeCell ref="D123:D162"/>
    <mergeCell ref="E123:E162"/>
    <mergeCell ref="F123:F162"/>
    <mergeCell ref="M123:M162"/>
    <mergeCell ref="F44:F54"/>
    <mergeCell ref="F68:F78"/>
    <mergeCell ref="H100:H122"/>
    <mergeCell ref="H123:H162"/>
    <mergeCell ref="J32:J42"/>
    <mergeCell ref="F80:F90"/>
    <mergeCell ref="F56:F66"/>
    <mergeCell ref="K32:K42"/>
    <mergeCell ref="G32:G42"/>
    <mergeCell ref="I32:I42"/>
    <mergeCell ref="G56:G66"/>
    <mergeCell ref="I56:I66"/>
    <mergeCell ref="J56:J66"/>
    <mergeCell ref="K44:K54"/>
    <mergeCell ref="L44:L54"/>
    <mergeCell ref="G44:G54"/>
    <mergeCell ref="I44:I54"/>
    <mergeCell ref="J44:J54"/>
    <mergeCell ref="L100:L122"/>
    <mergeCell ref="D80:D91"/>
    <mergeCell ref="D164:D166"/>
    <mergeCell ref="E164:E166"/>
    <mergeCell ref="F164:F166"/>
    <mergeCell ref="M164:M166"/>
    <mergeCell ref="L164:L166"/>
    <mergeCell ref="K164:K166"/>
    <mergeCell ref="J164:J166"/>
    <mergeCell ref="I164:I166"/>
    <mergeCell ref="H164:H166"/>
    <mergeCell ref="G164:G166"/>
  </mergeCells>
  <conditionalFormatting sqref="S182:S1048576 S7:S11 S13:S30 S172 S32:S170">
    <cfRule type="cellIs" dxfId="239" priority="31" operator="between">
      <formula>0.51</formula>
      <formula>0.69</formula>
    </cfRule>
    <cfRule type="cellIs" dxfId="238" priority="32" operator="between">
      <formula>0.51</formula>
      <formula>0.69</formula>
    </cfRule>
    <cfRule type="cellIs" dxfId="237" priority="33" operator="lessThan">
      <formula>0.5</formula>
    </cfRule>
    <cfRule type="cellIs" dxfId="236" priority="34" operator="greaterThan">
      <formula>0.7</formula>
    </cfRule>
    <cfRule type="cellIs" dxfId="235" priority="35" operator="between">
      <formula>0.51</formula>
      <formula>0.69</formula>
    </cfRule>
    <cfRule type="cellIs" dxfId="234" priority="36" operator="lessThan">
      <formula>50</formula>
    </cfRule>
    <cfRule type="cellIs" dxfId="233" priority="37" operator="greaterThan">
      <formula>0.7</formula>
    </cfRule>
    <cfRule type="cellIs" dxfId="232" priority="38" operator="between">
      <formula>0.51</formula>
      <formula>0.69</formula>
    </cfRule>
    <cfRule type="cellIs" dxfId="231" priority="39" operator="lessThan">
      <formula>0.5</formula>
    </cfRule>
    <cfRule type="cellIs" dxfId="230" priority="40" operator="greaterThan">
      <formula>0.7</formula>
    </cfRule>
  </conditionalFormatting>
  <conditionalFormatting sqref="S12">
    <cfRule type="cellIs" dxfId="229" priority="21" operator="between">
      <formula>0.51</formula>
      <formula>0.69</formula>
    </cfRule>
    <cfRule type="cellIs" dxfId="228" priority="22" operator="between">
      <formula>0.51</formula>
      <formula>0.69</formula>
    </cfRule>
    <cfRule type="cellIs" dxfId="227" priority="23" operator="lessThan">
      <formula>0.5</formula>
    </cfRule>
    <cfRule type="cellIs" dxfId="226" priority="24" operator="greaterThan">
      <formula>0.7</formula>
    </cfRule>
    <cfRule type="cellIs" dxfId="225" priority="25" operator="between">
      <formula>0.51</formula>
      <formula>0.69</formula>
    </cfRule>
    <cfRule type="cellIs" dxfId="224" priority="26" operator="lessThan">
      <formula>50</formula>
    </cfRule>
    <cfRule type="cellIs" dxfId="223" priority="27" operator="greaterThan">
      <formula>0.7</formula>
    </cfRule>
    <cfRule type="cellIs" dxfId="222" priority="28" operator="between">
      <formula>0.51</formula>
      <formula>0.69</formula>
    </cfRule>
    <cfRule type="cellIs" dxfId="221" priority="29" operator="lessThan">
      <formula>0.5</formula>
    </cfRule>
    <cfRule type="cellIs" dxfId="220" priority="30" operator="greaterThan">
      <formula>0.7</formula>
    </cfRule>
  </conditionalFormatting>
  <conditionalFormatting sqref="S31">
    <cfRule type="cellIs" dxfId="219" priority="11" operator="between">
      <formula>0.51</formula>
      <formula>0.69</formula>
    </cfRule>
    <cfRule type="cellIs" dxfId="218" priority="12" operator="between">
      <formula>0.51</formula>
      <formula>0.69</formula>
    </cfRule>
    <cfRule type="cellIs" dxfId="217" priority="13" operator="lessThan">
      <formula>0.5</formula>
    </cfRule>
    <cfRule type="cellIs" dxfId="216" priority="14" operator="greaterThan">
      <formula>0.7</formula>
    </cfRule>
    <cfRule type="cellIs" dxfId="215" priority="15" operator="between">
      <formula>0.51</formula>
      <formula>0.69</formula>
    </cfRule>
    <cfRule type="cellIs" dxfId="214" priority="16" operator="lessThan">
      <formula>50</formula>
    </cfRule>
    <cfRule type="cellIs" dxfId="213" priority="17" operator="greaterThan">
      <formula>0.7</formula>
    </cfRule>
    <cfRule type="cellIs" dxfId="212" priority="18" operator="between">
      <formula>0.51</formula>
      <formula>0.69</formula>
    </cfRule>
    <cfRule type="cellIs" dxfId="211" priority="19" operator="lessThan">
      <formula>0.5</formula>
    </cfRule>
    <cfRule type="cellIs" dxfId="210" priority="20" operator="greaterThan">
      <formula>0.7</formula>
    </cfRule>
  </conditionalFormatting>
  <conditionalFormatting sqref="S171">
    <cfRule type="cellIs" dxfId="209" priority="1" operator="between">
      <formula>0.51</formula>
      <formula>0.69</formula>
    </cfRule>
    <cfRule type="cellIs" dxfId="208" priority="2" operator="between">
      <formula>0.51</formula>
      <formula>0.69</formula>
    </cfRule>
    <cfRule type="cellIs" dxfId="207" priority="3" operator="lessThan">
      <formula>0.5</formula>
    </cfRule>
    <cfRule type="cellIs" dxfId="206" priority="4" operator="greaterThan">
      <formula>0.7</formula>
    </cfRule>
    <cfRule type="cellIs" dxfId="205" priority="5" operator="between">
      <formula>0.51</formula>
      <formula>0.69</formula>
    </cfRule>
    <cfRule type="cellIs" dxfId="204" priority="6" operator="lessThan">
      <formula>50</formula>
    </cfRule>
    <cfRule type="cellIs" dxfId="203" priority="7" operator="greaterThan">
      <formula>0.7</formula>
    </cfRule>
    <cfRule type="cellIs" dxfId="202" priority="8" operator="between">
      <formula>0.51</formula>
      <formula>0.69</formula>
    </cfRule>
    <cfRule type="cellIs" dxfId="201" priority="9" operator="lessThan">
      <formula>0.5</formula>
    </cfRule>
    <cfRule type="cellIs" dxfId="200" priority="10" operator="greaterThan">
      <formula>0.7</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482B"/>
  </sheetPr>
  <dimension ref="A1:EE978"/>
  <sheetViews>
    <sheetView showGridLines="0" topLeftCell="C7" zoomScale="80" zoomScaleNormal="80" workbookViewId="0">
      <pane ySplit="1" topLeftCell="A8" activePane="bottomLeft" state="frozen"/>
      <selection activeCell="B7" sqref="B7"/>
      <selection pane="bottomLeft" activeCell="F8" sqref="F8:N36"/>
    </sheetView>
  </sheetViews>
  <sheetFormatPr baseColWidth="10" defaultColWidth="0" defaultRowHeight="0" customHeight="1" zeroHeight="1" x14ac:dyDescent="0.25"/>
  <cols>
    <col min="1" max="1" width="11.42578125" style="40" customWidth="1"/>
    <col min="2" max="2" width="45.7109375" style="40" customWidth="1"/>
    <col min="3" max="3" width="17.28515625" style="40" customWidth="1"/>
    <col min="4" max="4" width="14.7109375" style="40" customWidth="1"/>
    <col min="5" max="5" width="42.85546875" style="40" customWidth="1"/>
    <col min="6" max="6" width="21.140625" style="1" hidden="1" customWidth="1"/>
    <col min="7" max="7" width="19.85546875" style="40" hidden="1" customWidth="1"/>
    <col min="8" max="8" width="16.7109375" style="40" hidden="1" customWidth="1"/>
    <col min="9" max="9" width="18.5703125" style="218" hidden="1" customWidth="1"/>
    <col min="10" max="11" width="16.7109375" style="218" hidden="1" customWidth="1"/>
    <col min="12" max="12" width="17.42578125" style="40" hidden="1" customWidth="1"/>
    <col min="13" max="13" width="15.7109375" style="40" hidden="1" customWidth="1"/>
    <col min="14" max="14" width="15" style="40" hidden="1" customWidth="1"/>
    <col min="15" max="15" width="18.7109375" style="40" customWidth="1"/>
    <col min="16" max="16" width="18.85546875" style="40" customWidth="1"/>
    <col min="17" max="17" width="15.7109375" style="40" customWidth="1"/>
    <col min="18" max="18" width="11.42578125" style="40" customWidth="1"/>
    <col min="19" max="19" width="15.42578125" style="40" customWidth="1"/>
    <col min="20" max="20" width="20.140625" style="40" customWidth="1"/>
    <col min="21" max="21" width="11.5703125" style="3" bestFit="1" customWidth="1"/>
    <col min="22" max="22" width="11.42578125" style="40" customWidth="1"/>
    <col min="23" max="23" width="16.7109375" style="35" bestFit="1" customWidth="1"/>
    <col min="24" max="24" width="18.5703125" style="40" bestFit="1" customWidth="1"/>
    <col min="25" max="25" width="11.42578125" style="40" customWidth="1"/>
    <col min="26" max="26" width="14.5703125" style="35" customWidth="1"/>
    <col min="27" max="27" width="19" style="40" bestFit="1" customWidth="1"/>
    <col min="28" max="132" width="11.5703125" style="39" hidden="1" customWidth="1"/>
    <col min="133" max="135" width="11.5703125" style="40" hidden="1" customWidth="1"/>
    <col min="136" max="16384" width="11.42578125" style="40" hidden="1"/>
  </cols>
  <sheetData>
    <row r="1" spans="1:132" ht="15" hidden="1" x14ac:dyDescent="0.25">
      <c r="A1" s="24"/>
      <c r="B1" s="25"/>
      <c r="C1" s="25"/>
      <c r="D1" s="26"/>
      <c r="E1" s="26"/>
      <c r="F1" s="27"/>
      <c r="G1" s="28"/>
      <c r="H1" s="28"/>
      <c r="I1" s="28"/>
      <c r="J1" s="28"/>
      <c r="K1" s="28"/>
      <c r="L1" s="28"/>
      <c r="M1" s="28"/>
      <c r="N1" s="29"/>
      <c r="O1" s="24"/>
      <c r="P1" s="24"/>
      <c r="Q1" s="24"/>
      <c r="R1" s="24"/>
      <c r="S1" s="24"/>
      <c r="T1" s="24"/>
      <c r="U1" s="24"/>
      <c r="V1" s="24"/>
      <c r="W1" s="36"/>
      <c r="X1" s="24"/>
      <c r="Y1" s="24"/>
      <c r="Z1" s="36"/>
    </row>
    <row r="2" spans="1:132" ht="15" hidden="1" x14ac:dyDescent="0.25">
      <c r="A2" s="386"/>
      <c r="B2" s="387"/>
      <c r="C2" s="387"/>
      <c r="D2" s="387"/>
      <c r="E2" s="387"/>
      <c r="F2" s="387"/>
      <c r="G2" s="387"/>
      <c r="H2" s="387"/>
      <c r="I2" s="387"/>
      <c r="J2" s="387"/>
      <c r="K2" s="387"/>
      <c r="L2" s="387"/>
      <c r="M2" s="387"/>
      <c r="N2" s="387"/>
      <c r="O2" s="387"/>
      <c r="P2" s="387"/>
      <c r="Q2" s="387"/>
      <c r="R2" s="387"/>
      <c r="S2" s="387"/>
      <c r="T2" s="387"/>
      <c r="U2" s="387"/>
      <c r="V2" s="387"/>
      <c r="W2" s="387"/>
      <c r="X2" s="387"/>
      <c r="Y2" s="387"/>
      <c r="Z2" s="390" t="s">
        <v>86</v>
      </c>
      <c r="AA2" s="390"/>
    </row>
    <row r="3" spans="1:132" ht="15" hidden="1" customHeight="1" x14ac:dyDescent="0.25">
      <c r="A3" s="386"/>
      <c r="B3" s="391"/>
      <c r="C3" s="391"/>
      <c r="D3" s="391"/>
      <c r="E3" s="391"/>
      <c r="F3" s="391"/>
      <c r="G3" s="391"/>
      <c r="H3" s="391"/>
      <c r="I3" s="391"/>
      <c r="J3" s="391"/>
      <c r="K3" s="391"/>
      <c r="L3" s="391"/>
      <c r="M3" s="391"/>
      <c r="N3" s="391"/>
      <c r="O3" s="391"/>
      <c r="P3" s="391"/>
      <c r="Q3" s="391"/>
      <c r="R3" s="391"/>
      <c r="S3" s="391"/>
      <c r="T3" s="391"/>
      <c r="U3" s="391"/>
      <c r="V3" s="391"/>
      <c r="W3" s="391"/>
      <c r="X3" s="391"/>
      <c r="Y3" s="391"/>
      <c r="Z3" s="390" t="s">
        <v>88</v>
      </c>
      <c r="AA3" s="390"/>
    </row>
    <row r="4" spans="1:132" ht="15" hidden="1" customHeight="1" x14ac:dyDescent="0.25">
      <c r="A4" s="386"/>
      <c r="B4" s="391"/>
      <c r="C4" s="391"/>
      <c r="D4" s="391"/>
      <c r="E4" s="391"/>
      <c r="F4" s="391"/>
      <c r="G4" s="391"/>
      <c r="H4" s="391"/>
      <c r="I4" s="391"/>
      <c r="J4" s="391"/>
      <c r="K4" s="391"/>
      <c r="L4" s="391"/>
      <c r="M4" s="391"/>
      <c r="N4" s="391"/>
      <c r="O4" s="391"/>
      <c r="P4" s="391"/>
      <c r="Q4" s="391"/>
      <c r="R4" s="391"/>
      <c r="S4" s="391"/>
      <c r="T4" s="391"/>
      <c r="U4" s="391"/>
      <c r="V4" s="391"/>
      <c r="W4" s="391"/>
      <c r="X4" s="391"/>
      <c r="Y4" s="391"/>
      <c r="Z4" s="390" t="s">
        <v>90</v>
      </c>
      <c r="AA4" s="390"/>
    </row>
    <row r="5" spans="1:132" ht="15" hidden="1" x14ac:dyDescent="0.25">
      <c r="A5" s="386"/>
      <c r="B5" s="391"/>
      <c r="C5" s="391"/>
      <c r="D5" s="391"/>
      <c r="E5" s="391"/>
      <c r="F5" s="391"/>
      <c r="G5" s="391"/>
      <c r="H5" s="391"/>
      <c r="I5" s="391"/>
      <c r="J5" s="391"/>
      <c r="K5" s="391"/>
      <c r="L5" s="391"/>
      <c r="M5" s="391"/>
      <c r="N5" s="391"/>
      <c r="O5" s="391"/>
      <c r="P5" s="391"/>
      <c r="Q5" s="391"/>
      <c r="R5" s="391"/>
      <c r="S5" s="391"/>
      <c r="T5" s="391"/>
      <c r="U5" s="391"/>
      <c r="V5" s="391"/>
      <c r="W5" s="391"/>
      <c r="X5" s="391"/>
      <c r="Y5" s="391"/>
      <c r="Z5" s="390" t="s">
        <v>91</v>
      </c>
      <c r="AA5" s="390"/>
    </row>
    <row r="6" spans="1:132" ht="15" hidden="1" x14ac:dyDescent="0.25">
      <c r="A6" s="24"/>
      <c r="B6" s="24"/>
      <c r="C6" s="24"/>
      <c r="D6" s="24"/>
      <c r="E6" s="24"/>
      <c r="F6" s="24"/>
      <c r="G6" s="24"/>
      <c r="H6" s="24"/>
      <c r="I6" s="24"/>
      <c r="J6" s="24"/>
      <c r="K6" s="24"/>
      <c r="L6" s="24"/>
      <c r="M6" s="24"/>
      <c r="N6" s="24"/>
      <c r="O6" s="24"/>
      <c r="P6" s="24"/>
      <c r="Q6" s="24"/>
      <c r="R6" s="24"/>
      <c r="S6" s="24"/>
      <c r="T6" s="24"/>
      <c r="U6" s="24"/>
      <c r="V6" s="24"/>
      <c r="W6" s="36"/>
      <c r="X6" s="24"/>
      <c r="Y6" s="24"/>
      <c r="Z6" s="36"/>
    </row>
    <row r="7" spans="1:132" s="34" customFormat="1" ht="63.75" x14ac:dyDescent="0.25">
      <c r="A7" s="41" t="s">
        <v>0</v>
      </c>
      <c r="B7" s="41" t="s">
        <v>1</v>
      </c>
      <c r="C7" s="41" t="s">
        <v>2</v>
      </c>
      <c r="D7" s="41" t="s">
        <v>103</v>
      </c>
      <c r="E7" s="41" t="s">
        <v>30</v>
      </c>
      <c r="F7" s="41" t="s">
        <v>96</v>
      </c>
      <c r="G7" s="41" t="s">
        <v>97</v>
      </c>
      <c r="H7" s="41" t="s">
        <v>882</v>
      </c>
      <c r="I7" s="41" t="s">
        <v>1151</v>
      </c>
      <c r="J7" s="41" t="s">
        <v>1152</v>
      </c>
      <c r="K7" s="41" t="s">
        <v>1153</v>
      </c>
      <c r="L7" s="41" t="s">
        <v>1154</v>
      </c>
      <c r="M7" s="41" t="s">
        <v>98</v>
      </c>
      <c r="N7" s="41" t="s">
        <v>99</v>
      </c>
      <c r="O7" s="41" t="s">
        <v>3</v>
      </c>
      <c r="P7" s="41" t="s">
        <v>4</v>
      </c>
      <c r="Q7" s="41" t="s">
        <v>28</v>
      </c>
      <c r="R7" s="41" t="s">
        <v>21</v>
      </c>
      <c r="S7" s="41" t="s">
        <v>65</v>
      </c>
      <c r="T7" s="41" t="s">
        <v>31</v>
      </c>
      <c r="U7" s="32" t="s">
        <v>62</v>
      </c>
      <c r="V7" s="41" t="s">
        <v>22</v>
      </c>
      <c r="W7" s="37" t="s">
        <v>23</v>
      </c>
      <c r="X7" s="41" t="s">
        <v>24</v>
      </c>
      <c r="Y7" s="41" t="s">
        <v>25</v>
      </c>
      <c r="Z7" s="37" t="s">
        <v>26</v>
      </c>
      <c r="AA7" s="41" t="s">
        <v>27</v>
      </c>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row>
    <row r="8" spans="1:132" s="51" customFormat="1" ht="27" customHeight="1" x14ac:dyDescent="0.25">
      <c r="A8" s="362" t="s">
        <v>182</v>
      </c>
      <c r="B8" s="368" t="s">
        <v>183</v>
      </c>
      <c r="C8" s="368" t="s">
        <v>16</v>
      </c>
      <c r="D8" s="362" t="s">
        <v>868</v>
      </c>
      <c r="E8" s="368" t="s">
        <v>133</v>
      </c>
      <c r="F8" s="377">
        <v>326818514</v>
      </c>
      <c r="G8" s="383">
        <v>0</v>
      </c>
      <c r="H8" s="362"/>
      <c r="I8" s="362"/>
      <c r="J8" s="377">
        <v>429935369</v>
      </c>
      <c r="K8" s="362"/>
      <c r="L8" s="362"/>
      <c r="M8" s="377">
        <v>16311046</v>
      </c>
      <c r="N8" s="362"/>
      <c r="O8" s="364">
        <f>+F8+G8+H8+I8+J8+K8+L8+M8-N8</f>
        <v>773064929</v>
      </c>
      <c r="P8" s="366">
        <f>603637028+723170977+19638413</f>
        <v>1346446418</v>
      </c>
      <c r="Q8" s="450" t="s">
        <v>676</v>
      </c>
      <c r="R8" s="451">
        <v>1</v>
      </c>
      <c r="S8" s="452" t="s">
        <v>677</v>
      </c>
      <c r="T8" s="383">
        <v>326667409</v>
      </c>
      <c r="U8" s="46"/>
      <c r="V8" s="320">
        <v>31</v>
      </c>
      <c r="W8" s="321" t="s">
        <v>860</v>
      </c>
      <c r="X8" s="291">
        <v>326667409</v>
      </c>
      <c r="Y8" s="38">
        <v>158</v>
      </c>
      <c r="Z8" s="124" t="s">
        <v>860</v>
      </c>
      <c r="AA8" s="67">
        <v>6736016</v>
      </c>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row>
    <row r="9" spans="1:132" s="51" customFormat="1" ht="15" x14ac:dyDescent="0.25">
      <c r="A9" s="375"/>
      <c r="B9" s="389"/>
      <c r="C9" s="389"/>
      <c r="D9" s="375"/>
      <c r="E9" s="389"/>
      <c r="F9" s="378"/>
      <c r="G9" s="384"/>
      <c r="H9" s="375"/>
      <c r="I9" s="375"/>
      <c r="J9" s="378"/>
      <c r="K9" s="375"/>
      <c r="L9" s="375"/>
      <c r="M9" s="378"/>
      <c r="N9" s="375"/>
      <c r="O9" s="376"/>
      <c r="P9" s="374"/>
      <c r="Q9" s="450"/>
      <c r="R9" s="451"/>
      <c r="S9" s="446"/>
      <c r="T9" s="384"/>
      <c r="U9" s="46"/>
      <c r="V9" s="319"/>
      <c r="W9" s="322"/>
      <c r="X9" s="292"/>
      <c r="Y9" s="38">
        <v>159</v>
      </c>
      <c r="Z9" s="124" t="s">
        <v>860</v>
      </c>
      <c r="AA9" s="67">
        <v>2737865</v>
      </c>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row>
    <row r="10" spans="1:132" s="51" customFormat="1" ht="15" x14ac:dyDescent="0.25">
      <c r="A10" s="375"/>
      <c r="B10" s="389"/>
      <c r="C10" s="389"/>
      <c r="D10" s="375"/>
      <c r="E10" s="389"/>
      <c r="F10" s="378"/>
      <c r="G10" s="384"/>
      <c r="H10" s="375"/>
      <c r="I10" s="375"/>
      <c r="J10" s="378"/>
      <c r="K10" s="375"/>
      <c r="L10" s="375"/>
      <c r="M10" s="378"/>
      <c r="N10" s="375"/>
      <c r="O10" s="376"/>
      <c r="P10" s="374"/>
      <c r="Q10" s="450"/>
      <c r="R10" s="451"/>
      <c r="S10" s="446"/>
      <c r="T10" s="384"/>
      <c r="U10" s="46"/>
      <c r="V10" s="319"/>
      <c r="W10" s="322"/>
      <c r="X10" s="292"/>
      <c r="Y10" s="38">
        <v>161</v>
      </c>
      <c r="Z10" s="124" t="s">
        <v>860</v>
      </c>
      <c r="AA10" s="67">
        <v>9815850</v>
      </c>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row>
    <row r="11" spans="1:132" s="51" customFormat="1" ht="15" x14ac:dyDescent="0.25">
      <c r="A11" s="375"/>
      <c r="B11" s="389"/>
      <c r="C11" s="389"/>
      <c r="D11" s="375"/>
      <c r="E11" s="389"/>
      <c r="F11" s="378"/>
      <c r="G11" s="384"/>
      <c r="H11" s="375"/>
      <c r="I11" s="375"/>
      <c r="J11" s="378"/>
      <c r="K11" s="375"/>
      <c r="L11" s="375"/>
      <c r="M11" s="378"/>
      <c r="N11" s="375"/>
      <c r="O11" s="376"/>
      <c r="P11" s="374"/>
      <c r="Q11" s="450"/>
      <c r="R11" s="451"/>
      <c r="S11" s="446"/>
      <c r="T11" s="384"/>
      <c r="U11" s="46"/>
      <c r="V11" s="319"/>
      <c r="W11" s="322"/>
      <c r="X11" s="292"/>
      <c r="Y11" s="38">
        <v>162</v>
      </c>
      <c r="Z11" s="124" t="s">
        <v>860</v>
      </c>
      <c r="AA11" s="67">
        <v>9815850</v>
      </c>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row>
    <row r="12" spans="1:132" s="51" customFormat="1" ht="15" x14ac:dyDescent="0.25">
      <c r="A12" s="375"/>
      <c r="B12" s="389"/>
      <c r="C12" s="389"/>
      <c r="D12" s="375"/>
      <c r="E12" s="389"/>
      <c r="F12" s="378"/>
      <c r="G12" s="384"/>
      <c r="H12" s="375"/>
      <c r="I12" s="375"/>
      <c r="J12" s="378"/>
      <c r="K12" s="375"/>
      <c r="L12" s="375"/>
      <c r="M12" s="378"/>
      <c r="N12" s="375"/>
      <c r="O12" s="376"/>
      <c r="P12" s="374"/>
      <c r="Q12" s="450"/>
      <c r="R12" s="451"/>
      <c r="S12" s="446"/>
      <c r="T12" s="384"/>
      <c r="U12" s="46"/>
      <c r="V12" s="319"/>
      <c r="W12" s="322"/>
      <c r="X12" s="292"/>
      <c r="Y12" s="38">
        <v>163</v>
      </c>
      <c r="Z12" s="124" t="s">
        <v>860</v>
      </c>
      <c r="AA12" s="67">
        <v>11167173</v>
      </c>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row>
    <row r="13" spans="1:132" s="51" customFormat="1" ht="15" x14ac:dyDescent="0.25">
      <c r="A13" s="375"/>
      <c r="B13" s="389"/>
      <c r="C13" s="389"/>
      <c r="D13" s="375"/>
      <c r="E13" s="389"/>
      <c r="F13" s="378"/>
      <c r="G13" s="384"/>
      <c r="H13" s="375"/>
      <c r="I13" s="375"/>
      <c r="J13" s="378"/>
      <c r="K13" s="375"/>
      <c r="L13" s="375"/>
      <c r="M13" s="378"/>
      <c r="N13" s="375"/>
      <c r="O13" s="376"/>
      <c r="P13" s="374"/>
      <c r="Q13" s="450"/>
      <c r="R13" s="451"/>
      <c r="S13" s="446"/>
      <c r="T13" s="384"/>
      <c r="U13" s="46"/>
      <c r="V13" s="319"/>
      <c r="W13" s="322"/>
      <c r="X13" s="292"/>
      <c r="Y13" s="38">
        <v>164</v>
      </c>
      <c r="Z13" s="124" t="s">
        <v>860</v>
      </c>
      <c r="AA13" s="67">
        <v>7040223</v>
      </c>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row>
    <row r="14" spans="1:132" s="51" customFormat="1" ht="15" x14ac:dyDescent="0.25">
      <c r="A14" s="375"/>
      <c r="B14" s="389"/>
      <c r="C14" s="389"/>
      <c r="D14" s="375"/>
      <c r="E14" s="389"/>
      <c r="F14" s="378"/>
      <c r="G14" s="384"/>
      <c r="H14" s="375"/>
      <c r="I14" s="375"/>
      <c r="J14" s="378"/>
      <c r="K14" s="375"/>
      <c r="L14" s="375"/>
      <c r="M14" s="378"/>
      <c r="N14" s="375"/>
      <c r="O14" s="376"/>
      <c r="P14" s="374"/>
      <c r="Q14" s="450"/>
      <c r="R14" s="451"/>
      <c r="S14" s="446"/>
      <c r="T14" s="384"/>
      <c r="U14" s="46"/>
      <c r="V14" s="319"/>
      <c r="W14" s="322"/>
      <c r="X14" s="292"/>
      <c r="Y14" s="38">
        <v>166</v>
      </c>
      <c r="Z14" s="124" t="s">
        <v>860</v>
      </c>
      <c r="AA14" s="67">
        <v>11167173</v>
      </c>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row>
    <row r="15" spans="1:132" s="51" customFormat="1" ht="15" x14ac:dyDescent="0.25">
      <c r="A15" s="375"/>
      <c r="B15" s="389"/>
      <c r="C15" s="389"/>
      <c r="D15" s="375"/>
      <c r="E15" s="389"/>
      <c r="F15" s="378"/>
      <c r="G15" s="384"/>
      <c r="H15" s="375"/>
      <c r="I15" s="375"/>
      <c r="J15" s="378"/>
      <c r="K15" s="375"/>
      <c r="L15" s="375"/>
      <c r="M15" s="378"/>
      <c r="N15" s="375"/>
      <c r="O15" s="376"/>
      <c r="P15" s="374"/>
      <c r="Q15" s="450"/>
      <c r="R15" s="451"/>
      <c r="S15" s="446"/>
      <c r="T15" s="384"/>
      <c r="U15" s="46"/>
      <c r="V15" s="319"/>
      <c r="W15" s="322"/>
      <c r="X15" s="292"/>
      <c r="Y15" s="38">
        <v>167</v>
      </c>
      <c r="Z15" s="124" t="s">
        <v>860</v>
      </c>
      <c r="AA15" s="67">
        <v>10684641</v>
      </c>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row>
    <row r="16" spans="1:132" s="51" customFormat="1" ht="15" x14ac:dyDescent="0.25">
      <c r="A16" s="375"/>
      <c r="B16" s="389"/>
      <c r="C16" s="389"/>
      <c r="D16" s="375"/>
      <c r="E16" s="389"/>
      <c r="F16" s="378"/>
      <c r="G16" s="384"/>
      <c r="H16" s="375"/>
      <c r="I16" s="375"/>
      <c r="J16" s="378"/>
      <c r="K16" s="375"/>
      <c r="L16" s="375"/>
      <c r="M16" s="378"/>
      <c r="N16" s="375"/>
      <c r="O16" s="376"/>
      <c r="P16" s="374"/>
      <c r="Q16" s="450"/>
      <c r="R16" s="451"/>
      <c r="S16" s="446"/>
      <c r="T16" s="384"/>
      <c r="U16" s="46"/>
      <c r="V16" s="319"/>
      <c r="W16" s="322"/>
      <c r="X16" s="292"/>
      <c r="Y16" s="38">
        <v>169</v>
      </c>
      <c r="Z16" s="124" t="s">
        <v>860</v>
      </c>
      <c r="AA16" s="67">
        <v>10684641</v>
      </c>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row>
    <row r="17" spans="1:132" s="51" customFormat="1" ht="15" x14ac:dyDescent="0.25">
      <c r="A17" s="375"/>
      <c r="B17" s="389"/>
      <c r="C17" s="389"/>
      <c r="D17" s="375"/>
      <c r="E17" s="389"/>
      <c r="F17" s="378"/>
      <c r="G17" s="384"/>
      <c r="H17" s="375"/>
      <c r="I17" s="375"/>
      <c r="J17" s="378"/>
      <c r="K17" s="375"/>
      <c r="L17" s="375"/>
      <c r="M17" s="378"/>
      <c r="N17" s="375"/>
      <c r="O17" s="376"/>
      <c r="P17" s="374"/>
      <c r="Q17" s="450"/>
      <c r="R17" s="451"/>
      <c r="S17" s="446"/>
      <c r="T17" s="384"/>
      <c r="U17" s="46"/>
      <c r="V17" s="319"/>
      <c r="W17" s="322"/>
      <c r="X17" s="292"/>
      <c r="Y17" s="38">
        <v>175</v>
      </c>
      <c r="Z17" s="124" t="s">
        <v>860</v>
      </c>
      <c r="AA17" s="67">
        <v>9815850</v>
      </c>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row>
    <row r="18" spans="1:132" s="51" customFormat="1" ht="15" x14ac:dyDescent="0.25">
      <c r="A18" s="375"/>
      <c r="B18" s="389"/>
      <c r="C18" s="389"/>
      <c r="D18" s="375"/>
      <c r="E18" s="389"/>
      <c r="F18" s="378"/>
      <c r="G18" s="384"/>
      <c r="H18" s="375"/>
      <c r="I18" s="375"/>
      <c r="J18" s="378"/>
      <c r="K18" s="375"/>
      <c r="L18" s="375"/>
      <c r="M18" s="378"/>
      <c r="N18" s="375"/>
      <c r="O18" s="376"/>
      <c r="P18" s="374"/>
      <c r="Q18" s="450"/>
      <c r="R18" s="451"/>
      <c r="S18" s="446"/>
      <c r="T18" s="384"/>
      <c r="U18" s="46"/>
      <c r="V18" s="319"/>
      <c r="W18" s="322"/>
      <c r="X18" s="292"/>
      <c r="Y18" s="38">
        <v>189</v>
      </c>
      <c r="Z18" s="124" t="s">
        <v>861</v>
      </c>
      <c r="AA18" s="67">
        <v>10615708</v>
      </c>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row>
    <row r="19" spans="1:132" s="51" customFormat="1" ht="15" x14ac:dyDescent="0.25">
      <c r="A19" s="375"/>
      <c r="B19" s="389"/>
      <c r="C19" s="389"/>
      <c r="D19" s="375"/>
      <c r="E19" s="389"/>
      <c r="F19" s="378"/>
      <c r="G19" s="384"/>
      <c r="H19" s="375"/>
      <c r="I19" s="375"/>
      <c r="J19" s="378"/>
      <c r="K19" s="375"/>
      <c r="L19" s="375"/>
      <c r="M19" s="378"/>
      <c r="N19" s="375"/>
      <c r="O19" s="376"/>
      <c r="P19" s="374"/>
      <c r="Q19" s="450"/>
      <c r="R19" s="451"/>
      <c r="S19" s="446"/>
      <c r="T19" s="384"/>
      <c r="U19" s="46"/>
      <c r="V19" s="319"/>
      <c r="W19" s="322"/>
      <c r="X19" s="292"/>
      <c r="Y19" s="38">
        <v>190</v>
      </c>
      <c r="Z19" s="124" t="s">
        <v>861</v>
      </c>
      <c r="AA19" s="67">
        <v>10615708</v>
      </c>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row>
    <row r="20" spans="1:132" s="51" customFormat="1" ht="15" x14ac:dyDescent="0.25">
      <c r="A20" s="375"/>
      <c r="B20" s="389"/>
      <c r="C20" s="389"/>
      <c r="D20" s="375"/>
      <c r="E20" s="389"/>
      <c r="F20" s="378"/>
      <c r="G20" s="384"/>
      <c r="H20" s="375"/>
      <c r="I20" s="375"/>
      <c r="J20" s="378"/>
      <c r="K20" s="375"/>
      <c r="L20" s="375"/>
      <c r="M20" s="378"/>
      <c r="N20" s="375"/>
      <c r="O20" s="376"/>
      <c r="P20" s="374"/>
      <c r="Q20" s="450"/>
      <c r="R20" s="451"/>
      <c r="S20" s="446"/>
      <c r="T20" s="384"/>
      <c r="U20" s="46"/>
      <c r="V20" s="319"/>
      <c r="W20" s="322"/>
      <c r="X20" s="292"/>
      <c r="Y20" s="38">
        <v>260</v>
      </c>
      <c r="Z20" s="124" t="s">
        <v>862</v>
      </c>
      <c r="AA20" s="67">
        <v>6562184</v>
      </c>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row>
    <row r="21" spans="1:132" s="51" customFormat="1" ht="15" x14ac:dyDescent="0.25">
      <c r="A21" s="375"/>
      <c r="B21" s="389"/>
      <c r="C21" s="389"/>
      <c r="D21" s="375"/>
      <c r="E21" s="389"/>
      <c r="F21" s="378"/>
      <c r="G21" s="384"/>
      <c r="H21" s="375"/>
      <c r="I21" s="375"/>
      <c r="J21" s="378"/>
      <c r="K21" s="375"/>
      <c r="L21" s="375"/>
      <c r="M21" s="378"/>
      <c r="N21" s="375"/>
      <c r="O21" s="376"/>
      <c r="P21" s="374"/>
      <c r="Q21" s="450"/>
      <c r="R21" s="451"/>
      <c r="S21" s="446"/>
      <c r="T21" s="384"/>
      <c r="U21" s="46"/>
      <c r="V21" s="319"/>
      <c r="W21" s="322"/>
      <c r="X21" s="292"/>
      <c r="Y21" s="38">
        <v>261</v>
      </c>
      <c r="Z21" s="124" t="s">
        <v>862</v>
      </c>
      <c r="AA21" s="67">
        <v>12217403</v>
      </c>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row>
    <row r="22" spans="1:132" s="51" customFormat="1" ht="15" x14ac:dyDescent="0.25">
      <c r="A22" s="375"/>
      <c r="B22" s="389"/>
      <c r="C22" s="389"/>
      <c r="D22" s="375"/>
      <c r="E22" s="389"/>
      <c r="F22" s="378"/>
      <c r="G22" s="384"/>
      <c r="H22" s="375"/>
      <c r="I22" s="375"/>
      <c r="J22" s="378"/>
      <c r="K22" s="375"/>
      <c r="L22" s="375"/>
      <c r="M22" s="378"/>
      <c r="N22" s="375"/>
      <c r="O22" s="376"/>
      <c r="P22" s="374"/>
      <c r="Q22" s="450"/>
      <c r="R22" s="451"/>
      <c r="S22" s="446"/>
      <c r="T22" s="384"/>
      <c r="U22" s="46"/>
      <c r="V22" s="319"/>
      <c r="W22" s="322"/>
      <c r="X22" s="292"/>
      <c r="Y22" s="38">
        <v>262</v>
      </c>
      <c r="Z22" s="124" t="s">
        <v>862</v>
      </c>
      <c r="AA22" s="67">
        <v>15754031</v>
      </c>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row>
    <row r="23" spans="1:132" s="51" customFormat="1" ht="15" x14ac:dyDescent="0.25">
      <c r="A23" s="375"/>
      <c r="B23" s="389"/>
      <c r="C23" s="389"/>
      <c r="D23" s="375"/>
      <c r="E23" s="389"/>
      <c r="F23" s="378"/>
      <c r="G23" s="384"/>
      <c r="H23" s="375"/>
      <c r="I23" s="375"/>
      <c r="J23" s="378"/>
      <c r="K23" s="375"/>
      <c r="L23" s="375"/>
      <c r="M23" s="378"/>
      <c r="N23" s="375"/>
      <c r="O23" s="376"/>
      <c r="P23" s="374"/>
      <c r="Q23" s="450"/>
      <c r="R23" s="451"/>
      <c r="S23" s="446"/>
      <c r="T23" s="384"/>
      <c r="U23" s="46"/>
      <c r="V23" s="319"/>
      <c r="W23" s="322"/>
      <c r="X23" s="292"/>
      <c r="Y23" s="38">
        <v>263</v>
      </c>
      <c r="Z23" s="124" t="s">
        <v>862</v>
      </c>
      <c r="AA23" s="67">
        <v>22200352</v>
      </c>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row>
    <row r="24" spans="1:132" s="51" customFormat="1" ht="15" x14ac:dyDescent="0.25">
      <c r="A24" s="375"/>
      <c r="B24" s="389"/>
      <c r="C24" s="389"/>
      <c r="D24" s="375"/>
      <c r="E24" s="389"/>
      <c r="F24" s="378"/>
      <c r="G24" s="384"/>
      <c r="H24" s="375"/>
      <c r="I24" s="375"/>
      <c r="J24" s="378"/>
      <c r="K24" s="375"/>
      <c r="L24" s="375"/>
      <c r="M24" s="378"/>
      <c r="N24" s="375"/>
      <c r="O24" s="376"/>
      <c r="P24" s="374"/>
      <c r="Q24" s="450"/>
      <c r="R24" s="451"/>
      <c r="S24" s="446"/>
      <c r="T24" s="384"/>
      <c r="U24" s="46"/>
      <c r="V24" s="319"/>
      <c r="W24" s="322"/>
      <c r="X24" s="292"/>
      <c r="Y24" s="38">
        <v>264</v>
      </c>
      <c r="Z24" s="124" t="s">
        <v>862</v>
      </c>
      <c r="AA24" s="67">
        <v>22200352</v>
      </c>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row>
    <row r="25" spans="1:132" s="51" customFormat="1" ht="15" x14ac:dyDescent="0.25">
      <c r="A25" s="375"/>
      <c r="B25" s="389"/>
      <c r="C25" s="389"/>
      <c r="D25" s="375"/>
      <c r="E25" s="389"/>
      <c r="F25" s="378"/>
      <c r="G25" s="384"/>
      <c r="H25" s="375"/>
      <c r="I25" s="375"/>
      <c r="J25" s="378"/>
      <c r="K25" s="375"/>
      <c r="L25" s="375"/>
      <c r="M25" s="378"/>
      <c r="N25" s="375"/>
      <c r="O25" s="376"/>
      <c r="P25" s="374"/>
      <c r="Q25" s="450"/>
      <c r="R25" s="451"/>
      <c r="S25" s="446"/>
      <c r="T25" s="384"/>
      <c r="U25" s="46"/>
      <c r="V25" s="319"/>
      <c r="W25" s="322"/>
      <c r="X25" s="292"/>
      <c r="Y25" s="38">
        <v>265</v>
      </c>
      <c r="Z25" s="124" t="s">
        <v>862</v>
      </c>
      <c r="AA25" s="67">
        <v>6562184</v>
      </c>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row>
    <row r="26" spans="1:132" s="51" customFormat="1" ht="15" x14ac:dyDescent="0.25">
      <c r="A26" s="375"/>
      <c r="B26" s="389"/>
      <c r="C26" s="389"/>
      <c r="D26" s="375"/>
      <c r="E26" s="389"/>
      <c r="F26" s="378"/>
      <c r="G26" s="384"/>
      <c r="H26" s="375"/>
      <c r="I26" s="375"/>
      <c r="J26" s="378"/>
      <c r="K26" s="375"/>
      <c r="L26" s="375"/>
      <c r="M26" s="378"/>
      <c r="N26" s="375"/>
      <c r="O26" s="376"/>
      <c r="P26" s="374"/>
      <c r="Q26" s="450"/>
      <c r="R26" s="451"/>
      <c r="S26" s="446"/>
      <c r="T26" s="384"/>
      <c r="U26" s="46"/>
      <c r="V26" s="319"/>
      <c r="W26" s="322"/>
      <c r="X26" s="292"/>
      <c r="Y26" s="38">
        <v>266</v>
      </c>
      <c r="Z26" s="124" t="s">
        <v>862</v>
      </c>
      <c r="AA26" s="67">
        <v>23919230</v>
      </c>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row>
    <row r="27" spans="1:132" s="51" customFormat="1" ht="15" x14ac:dyDescent="0.25">
      <c r="A27" s="375"/>
      <c r="B27" s="389"/>
      <c r="C27" s="389"/>
      <c r="D27" s="375"/>
      <c r="E27" s="389"/>
      <c r="F27" s="378"/>
      <c r="G27" s="384"/>
      <c r="H27" s="375"/>
      <c r="I27" s="375"/>
      <c r="J27" s="378"/>
      <c r="K27" s="375"/>
      <c r="L27" s="375"/>
      <c r="M27" s="378"/>
      <c r="N27" s="375"/>
      <c r="O27" s="376"/>
      <c r="P27" s="374"/>
      <c r="Q27" s="450"/>
      <c r="R27" s="451"/>
      <c r="S27" s="446"/>
      <c r="T27" s="384"/>
      <c r="U27" s="46"/>
      <c r="V27" s="319"/>
      <c r="W27" s="322"/>
      <c r="X27" s="292"/>
      <c r="Y27" s="38">
        <v>269</v>
      </c>
      <c r="Z27" s="124" t="s">
        <v>862</v>
      </c>
      <c r="AA27" s="67">
        <v>10891440</v>
      </c>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row>
    <row r="28" spans="1:132" s="51" customFormat="1" ht="15" x14ac:dyDescent="0.25">
      <c r="A28" s="375"/>
      <c r="B28" s="389"/>
      <c r="C28" s="389"/>
      <c r="D28" s="375"/>
      <c r="E28" s="389"/>
      <c r="F28" s="378"/>
      <c r="G28" s="384"/>
      <c r="H28" s="375"/>
      <c r="I28" s="375"/>
      <c r="J28" s="378"/>
      <c r="K28" s="375"/>
      <c r="L28" s="375"/>
      <c r="M28" s="378"/>
      <c r="N28" s="375"/>
      <c r="O28" s="376"/>
      <c r="P28" s="374"/>
      <c r="Q28" s="450"/>
      <c r="R28" s="451"/>
      <c r="S28" s="446"/>
      <c r="T28" s="384"/>
      <c r="U28" s="46"/>
      <c r="V28" s="319"/>
      <c r="W28" s="322"/>
      <c r="X28" s="292"/>
      <c r="Y28" s="38">
        <v>270</v>
      </c>
      <c r="Z28" s="124" t="s">
        <v>862</v>
      </c>
      <c r="AA28" s="67">
        <v>12681355</v>
      </c>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row>
    <row r="29" spans="1:132" s="51" customFormat="1" ht="15" x14ac:dyDescent="0.25">
      <c r="A29" s="375"/>
      <c r="B29" s="389"/>
      <c r="C29" s="389"/>
      <c r="D29" s="375"/>
      <c r="E29" s="389"/>
      <c r="F29" s="378"/>
      <c r="G29" s="384"/>
      <c r="H29" s="375"/>
      <c r="I29" s="375"/>
      <c r="J29" s="378"/>
      <c r="K29" s="375"/>
      <c r="L29" s="375"/>
      <c r="M29" s="378"/>
      <c r="N29" s="375"/>
      <c r="O29" s="376"/>
      <c r="P29" s="374"/>
      <c r="Q29" s="450"/>
      <c r="R29" s="451"/>
      <c r="S29" s="446"/>
      <c r="T29" s="384"/>
      <c r="U29" s="46"/>
      <c r="V29" s="319"/>
      <c r="W29" s="322"/>
      <c r="X29" s="292"/>
      <c r="Y29" s="38">
        <v>465</v>
      </c>
      <c r="Z29" s="124" t="s">
        <v>880</v>
      </c>
      <c r="AA29" s="67">
        <v>8985528</v>
      </c>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row>
    <row r="30" spans="1:132" s="51" customFormat="1" ht="15" x14ac:dyDescent="0.25">
      <c r="A30" s="375"/>
      <c r="B30" s="389"/>
      <c r="C30" s="389"/>
      <c r="D30" s="375"/>
      <c r="E30" s="389"/>
      <c r="F30" s="378"/>
      <c r="G30" s="384"/>
      <c r="H30" s="375"/>
      <c r="I30" s="375"/>
      <c r="J30" s="378"/>
      <c r="K30" s="375"/>
      <c r="L30" s="375"/>
      <c r="M30" s="378"/>
      <c r="N30" s="375"/>
      <c r="O30" s="376"/>
      <c r="P30" s="374"/>
      <c r="Q30" s="450"/>
      <c r="R30" s="451"/>
      <c r="S30" s="446"/>
      <c r="T30" s="384"/>
      <c r="U30" s="46"/>
      <c r="V30" s="319"/>
      <c r="W30" s="322"/>
      <c r="X30" s="292"/>
      <c r="Y30" s="38">
        <v>557</v>
      </c>
      <c r="Z30" s="124" t="s">
        <v>881</v>
      </c>
      <c r="AA30" s="67">
        <v>10822507</v>
      </c>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row>
    <row r="31" spans="1:132" s="51" customFormat="1" ht="15" x14ac:dyDescent="0.25">
      <c r="A31" s="375"/>
      <c r="B31" s="389"/>
      <c r="C31" s="389"/>
      <c r="D31" s="375"/>
      <c r="E31" s="389"/>
      <c r="F31" s="378"/>
      <c r="G31" s="384"/>
      <c r="H31" s="375"/>
      <c r="I31" s="375"/>
      <c r="J31" s="378"/>
      <c r="K31" s="375"/>
      <c r="L31" s="375"/>
      <c r="M31" s="378"/>
      <c r="N31" s="375"/>
      <c r="O31" s="376"/>
      <c r="P31" s="374"/>
      <c r="Q31" s="450"/>
      <c r="R31" s="451"/>
      <c r="S31" s="446"/>
      <c r="T31" s="384"/>
      <c r="U31" s="46"/>
      <c r="V31" s="319"/>
      <c r="W31" s="322"/>
      <c r="X31" s="292"/>
      <c r="Y31" s="38">
        <v>569</v>
      </c>
      <c r="Z31" s="124" t="s">
        <v>866</v>
      </c>
      <c r="AA31" s="67">
        <v>9926376</v>
      </c>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row>
    <row r="32" spans="1:132" s="51" customFormat="1" ht="15" x14ac:dyDescent="0.25">
      <c r="A32" s="375"/>
      <c r="B32" s="389"/>
      <c r="C32" s="389"/>
      <c r="D32" s="375"/>
      <c r="E32" s="389"/>
      <c r="F32" s="378"/>
      <c r="G32" s="384"/>
      <c r="H32" s="375"/>
      <c r="I32" s="375"/>
      <c r="J32" s="378"/>
      <c r="K32" s="375"/>
      <c r="L32" s="375"/>
      <c r="M32" s="378"/>
      <c r="N32" s="375"/>
      <c r="O32" s="376"/>
      <c r="P32" s="374"/>
      <c r="Q32" s="450"/>
      <c r="R32" s="451"/>
      <c r="S32" s="446"/>
      <c r="T32" s="384"/>
      <c r="U32" s="46"/>
      <c r="V32" s="319"/>
      <c r="W32" s="322"/>
      <c r="X32" s="292"/>
      <c r="Y32" s="38">
        <v>1001</v>
      </c>
      <c r="Z32" s="124" t="s">
        <v>864</v>
      </c>
      <c r="AA32" s="67">
        <v>9926376</v>
      </c>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row>
    <row r="33" spans="1:132" s="51" customFormat="1" ht="15" x14ac:dyDescent="0.25">
      <c r="A33" s="375"/>
      <c r="B33" s="389"/>
      <c r="C33" s="389"/>
      <c r="D33" s="375"/>
      <c r="E33" s="389"/>
      <c r="F33" s="378"/>
      <c r="G33" s="384"/>
      <c r="H33" s="375"/>
      <c r="I33" s="375"/>
      <c r="J33" s="378"/>
      <c r="K33" s="375"/>
      <c r="L33" s="375"/>
      <c r="M33" s="378"/>
      <c r="N33" s="375"/>
      <c r="O33" s="376"/>
      <c r="P33" s="374"/>
      <c r="Q33" s="450"/>
      <c r="R33" s="451"/>
      <c r="S33" s="446"/>
      <c r="T33" s="384"/>
      <c r="U33" s="46"/>
      <c r="V33" s="319"/>
      <c r="W33" s="322"/>
      <c r="X33" s="292"/>
      <c r="Y33" s="38">
        <v>1050</v>
      </c>
      <c r="Z33" s="124" t="s">
        <v>864</v>
      </c>
      <c r="AA33" s="67">
        <v>9443844</v>
      </c>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row>
    <row r="34" spans="1:132" s="51" customFormat="1" ht="15" x14ac:dyDescent="0.25">
      <c r="A34" s="375"/>
      <c r="B34" s="389"/>
      <c r="C34" s="389"/>
      <c r="D34" s="375"/>
      <c r="E34" s="389"/>
      <c r="F34" s="378"/>
      <c r="G34" s="384"/>
      <c r="H34" s="375"/>
      <c r="I34" s="375"/>
      <c r="J34" s="378"/>
      <c r="K34" s="375"/>
      <c r="L34" s="375"/>
      <c r="M34" s="378"/>
      <c r="N34" s="375"/>
      <c r="O34" s="376"/>
      <c r="P34" s="374"/>
      <c r="Q34" s="450"/>
      <c r="R34" s="451"/>
      <c r="S34" s="446"/>
      <c r="T34" s="384"/>
      <c r="U34" s="46"/>
      <c r="V34" s="319"/>
      <c r="W34" s="322"/>
      <c r="X34" s="292"/>
      <c r="Y34" s="38">
        <v>1051</v>
      </c>
      <c r="Z34" s="124" t="s">
        <v>864</v>
      </c>
      <c r="AA34" s="67">
        <v>5953769</v>
      </c>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row>
    <row r="35" spans="1:132" s="51" customFormat="1" ht="15" x14ac:dyDescent="0.25">
      <c r="A35" s="375"/>
      <c r="B35" s="389"/>
      <c r="C35" s="389"/>
      <c r="D35" s="375"/>
      <c r="E35" s="389"/>
      <c r="F35" s="378"/>
      <c r="G35" s="384"/>
      <c r="H35" s="375"/>
      <c r="I35" s="375"/>
      <c r="J35" s="378"/>
      <c r="K35" s="375"/>
      <c r="L35" s="375"/>
      <c r="M35" s="378"/>
      <c r="N35" s="375"/>
      <c r="O35" s="376"/>
      <c r="P35" s="374"/>
      <c r="Q35" s="450"/>
      <c r="R35" s="451"/>
      <c r="S35" s="447"/>
      <c r="T35" s="385"/>
      <c r="U35" s="46"/>
      <c r="V35" s="319"/>
      <c r="W35" s="322"/>
      <c r="X35" s="292"/>
      <c r="Y35" s="277">
        <v>1052</v>
      </c>
      <c r="Z35" s="124" t="s">
        <v>864</v>
      </c>
      <c r="AA35" s="67">
        <v>9443844</v>
      </c>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row>
    <row r="36" spans="1:132" s="51" customFormat="1" ht="15" x14ac:dyDescent="0.25">
      <c r="A36" s="375"/>
      <c r="B36" s="389"/>
      <c r="C36" s="389"/>
      <c r="D36" s="363"/>
      <c r="E36" s="369"/>
      <c r="F36" s="379"/>
      <c r="G36" s="385"/>
      <c r="H36" s="363"/>
      <c r="I36" s="363"/>
      <c r="J36" s="379"/>
      <c r="K36" s="363"/>
      <c r="L36" s="363"/>
      <c r="M36" s="379"/>
      <c r="N36" s="363"/>
      <c r="O36" s="365"/>
      <c r="P36" s="374"/>
      <c r="Q36" s="298" t="s">
        <v>1491</v>
      </c>
      <c r="R36" s="69" t="s">
        <v>1492</v>
      </c>
      <c r="S36" s="298" t="s">
        <v>1493</v>
      </c>
      <c r="T36" s="259">
        <v>432362244</v>
      </c>
      <c r="U36" s="46"/>
      <c r="V36" s="319">
        <v>771</v>
      </c>
      <c r="W36" s="322">
        <v>44742</v>
      </c>
      <c r="X36" s="259">
        <v>432362244</v>
      </c>
      <c r="Y36" s="264"/>
      <c r="Z36" s="272"/>
      <c r="AA36" s="263"/>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row>
    <row r="37" spans="1:132" s="129" customFormat="1" ht="27" customHeight="1" x14ac:dyDescent="0.25">
      <c r="A37" s="375"/>
      <c r="B37" s="389"/>
      <c r="C37" s="389"/>
      <c r="D37" s="362" t="s">
        <v>869</v>
      </c>
      <c r="E37" s="368" t="s">
        <v>134</v>
      </c>
      <c r="F37" s="455">
        <v>18219645</v>
      </c>
      <c r="G37" s="399">
        <v>0</v>
      </c>
      <c r="H37" s="362"/>
      <c r="I37" s="362"/>
      <c r="J37" s="377">
        <v>1515143</v>
      </c>
      <c r="K37" s="362"/>
      <c r="L37" s="362"/>
      <c r="M37" s="362"/>
      <c r="N37" s="362"/>
      <c r="O37" s="364">
        <f>+F37+G37+H37+I37+J37+K37+L37+M37-N37</f>
        <v>19734788</v>
      </c>
      <c r="P37" s="374"/>
      <c r="Q37" s="368" t="s">
        <v>663</v>
      </c>
      <c r="R37" s="362">
        <v>2</v>
      </c>
      <c r="S37" s="452" t="s">
        <v>664</v>
      </c>
      <c r="T37" s="383">
        <v>6784258</v>
      </c>
      <c r="U37" s="46"/>
      <c r="V37" s="70">
        <v>31</v>
      </c>
      <c r="W37" s="318" t="s">
        <v>860</v>
      </c>
      <c r="X37" s="259">
        <v>6784258</v>
      </c>
      <c r="Y37" s="277">
        <v>158</v>
      </c>
      <c r="Z37" s="124" t="s">
        <v>860</v>
      </c>
      <c r="AA37" s="67">
        <v>605388</v>
      </c>
    </row>
    <row r="38" spans="1:132" s="129" customFormat="1" ht="15" x14ac:dyDescent="0.25">
      <c r="A38" s="375"/>
      <c r="B38" s="389"/>
      <c r="C38" s="389"/>
      <c r="D38" s="375"/>
      <c r="E38" s="389"/>
      <c r="F38" s="456"/>
      <c r="G38" s="411"/>
      <c r="H38" s="375"/>
      <c r="I38" s="375"/>
      <c r="J38" s="378"/>
      <c r="K38" s="375"/>
      <c r="L38" s="375"/>
      <c r="M38" s="375"/>
      <c r="N38" s="375"/>
      <c r="O38" s="376"/>
      <c r="P38" s="374"/>
      <c r="Q38" s="389"/>
      <c r="R38" s="375"/>
      <c r="S38" s="446"/>
      <c r="T38" s="384"/>
      <c r="U38" s="46"/>
      <c r="V38" s="70"/>
      <c r="W38" s="318"/>
      <c r="X38" s="259"/>
      <c r="Y38" s="277">
        <v>159</v>
      </c>
      <c r="Z38" s="124" t="s">
        <v>860</v>
      </c>
      <c r="AA38" s="67">
        <v>246061</v>
      </c>
    </row>
    <row r="39" spans="1:132" s="129" customFormat="1" ht="15" x14ac:dyDescent="0.25">
      <c r="A39" s="375"/>
      <c r="B39" s="389"/>
      <c r="C39" s="389"/>
      <c r="D39" s="375"/>
      <c r="E39" s="389"/>
      <c r="F39" s="456"/>
      <c r="G39" s="411"/>
      <c r="H39" s="375"/>
      <c r="I39" s="375"/>
      <c r="J39" s="378"/>
      <c r="K39" s="375"/>
      <c r="L39" s="375"/>
      <c r="M39" s="375"/>
      <c r="N39" s="375"/>
      <c r="O39" s="376"/>
      <c r="P39" s="374"/>
      <c r="Q39" s="389"/>
      <c r="R39" s="375"/>
      <c r="S39" s="446"/>
      <c r="T39" s="384"/>
      <c r="U39" s="46"/>
      <c r="V39" s="70"/>
      <c r="W39" s="318"/>
      <c r="X39" s="259"/>
      <c r="Y39" s="277">
        <v>161</v>
      </c>
      <c r="Z39" s="124" t="s">
        <v>860</v>
      </c>
      <c r="AA39" s="67">
        <v>632729</v>
      </c>
    </row>
    <row r="40" spans="1:132" s="129" customFormat="1" ht="15" x14ac:dyDescent="0.25">
      <c r="A40" s="375"/>
      <c r="B40" s="389"/>
      <c r="C40" s="389"/>
      <c r="D40" s="375"/>
      <c r="E40" s="389"/>
      <c r="F40" s="456"/>
      <c r="G40" s="411"/>
      <c r="H40" s="375"/>
      <c r="I40" s="375"/>
      <c r="J40" s="378"/>
      <c r="K40" s="375"/>
      <c r="L40" s="375"/>
      <c r="M40" s="375"/>
      <c r="N40" s="375"/>
      <c r="O40" s="376"/>
      <c r="P40" s="374"/>
      <c r="Q40" s="389"/>
      <c r="R40" s="375"/>
      <c r="S40" s="446"/>
      <c r="T40" s="384"/>
      <c r="U40" s="46"/>
      <c r="V40" s="70"/>
      <c r="W40" s="318"/>
      <c r="X40" s="259"/>
      <c r="Y40" s="277">
        <v>162</v>
      </c>
      <c r="Z40" s="124" t="s">
        <v>860</v>
      </c>
      <c r="AA40" s="67">
        <v>632729</v>
      </c>
    </row>
    <row r="41" spans="1:132" s="129" customFormat="1" ht="15" x14ac:dyDescent="0.25">
      <c r="A41" s="375"/>
      <c r="B41" s="389"/>
      <c r="C41" s="389"/>
      <c r="D41" s="375"/>
      <c r="E41" s="389"/>
      <c r="F41" s="456"/>
      <c r="G41" s="411"/>
      <c r="H41" s="375"/>
      <c r="I41" s="375"/>
      <c r="J41" s="378"/>
      <c r="K41" s="375"/>
      <c r="L41" s="375"/>
      <c r="M41" s="375"/>
      <c r="N41" s="375"/>
      <c r="O41" s="376"/>
      <c r="P41" s="374"/>
      <c r="Q41" s="389"/>
      <c r="R41" s="375"/>
      <c r="S41" s="446"/>
      <c r="T41" s="384"/>
      <c r="U41" s="46"/>
      <c r="V41" s="70"/>
      <c r="W41" s="318"/>
      <c r="X41" s="259"/>
      <c r="Y41" s="277">
        <v>164</v>
      </c>
      <c r="Z41" s="124" t="s">
        <v>860</v>
      </c>
      <c r="AA41" s="67">
        <v>632729</v>
      </c>
    </row>
    <row r="42" spans="1:132" s="129" customFormat="1" ht="15" x14ac:dyDescent="0.25">
      <c r="A42" s="375"/>
      <c r="B42" s="389"/>
      <c r="C42" s="389"/>
      <c r="D42" s="375"/>
      <c r="E42" s="389"/>
      <c r="F42" s="456"/>
      <c r="G42" s="411"/>
      <c r="H42" s="375"/>
      <c r="I42" s="375"/>
      <c r="J42" s="378"/>
      <c r="K42" s="375"/>
      <c r="L42" s="375"/>
      <c r="M42" s="375"/>
      <c r="N42" s="375"/>
      <c r="O42" s="376"/>
      <c r="P42" s="374"/>
      <c r="Q42" s="389"/>
      <c r="R42" s="375"/>
      <c r="S42" s="446"/>
      <c r="T42" s="384"/>
      <c r="U42" s="46"/>
      <c r="V42" s="70"/>
      <c r="W42" s="318"/>
      <c r="X42" s="259"/>
      <c r="Y42" s="277">
        <v>175</v>
      </c>
      <c r="Z42" s="124" t="s">
        <v>860</v>
      </c>
      <c r="AA42" s="67">
        <v>632729</v>
      </c>
    </row>
    <row r="43" spans="1:132" s="129" customFormat="1" ht="15" x14ac:dyDescent="0.25">
      <c r="A43" s="375"/>
      <c r="B43" s="389"/>
      <c r="C43" s="389"/>
      <c r="D43" s="375"/>
      <c r="E43" s="389"/>
      <c r="F43" s="456"/>
      <c r="G43" s="411"/>
      <c r="H43" s="375"/>
      <c r="I43" s="375"/>
      <c r="J43" s="378"/>
      <c r="K43" s="375"/>
      <c r="L43" s="375"/>
      <c r="M43" s="375"/>
      <c r="N43" s="375"/>
      <c r="O43" s="376"/>
      <c r="P43" s="374"/>
      <c r="Q43" s="389"/>
      <c r="R43" s="375"/>
      <c r="S43" s="446"/>
      <c r="T43" s="384"/>
      <c r="U43" s="46"/>
      <c r="V43" s="70"/>
      <c r="W43" s="318"/>
      <c r="X43" s="259"/>
      <c r="Y43" s="277">
        <v>260</v>
      </c>
      <c r="Z43" s="124" t="s">
        <v>862</v>
      </c>
      <c r="AA43" s="67">
        <v>589765</v>
      </c>
    </row>
    <row r="44" spans="1:132" s="129" customFormat="1" ht="15" x14ac:dyDescent="0.25">
      <c r="A44" s="375"/>
      <c r="B44" s="389"/>
      <c r="C44" s="389"/>
      <c r="D44" s="375"/>
      <c r="E44" s="389"/>
      <c r="F44" s="456"/>
      <c r="G44" s="411"/>
      <c r="H44" s="375"/>
      <c r="I44" s="375"/>
      <c r="J44" s="378"/>
      <c r="K44" s="375"/>
      <c r="L44" s="375"/>
      <c r="M44" s="375"/>
      <c r="N44" s="375"/>
      <c r="O44" s="376"/>
      <c r="P44" s="374"/>
      <c r="Q44" s="389"/>
      <c r="R44" s="375"/>
      <c r="S44" s="446"/>
      <c r="T44" s="384"/>
      <c r="U44" s="46"/>
      <c r="V44" s="70"/>
      <c r="W44" s="318"/>
      <c r="X44" s="259"/>
      <c r="Y44" s="277">
        <v>265</v>
      </c>
      <c r="Z44" s="124" t="s">
        <v>862</v>
      </c>
      <c r="AA44" s="67">
        <v>589765</v>
      </c>
    </row>
    <row r="45" spans="1:132" s="129" customFormat="1" ht="15" x14ac:dyDescent="0.25">
      <c r="A45" s="375"/>
      <c r="B45" s="389"/>
      <c r="C45" s="389"/>
      <c r="D45" s="375"/>
      <c r="E45" s="389"/>
      <c r="F45" s="456"/>
      <c r="G45" s="411"/>
      <c r="H45" s="375"/>
      <c r="I45" s="375"/>
      <c r="J45" s="378"/>
      <c r="K45" s="375"/>
      <c r="L45" s="375"/>
      <c r="M45" s="375"/>
      <c r="N45" s="375"/>
      <c r="O45" s="376"/>
      <c r="P45" s="374"/>
      <c r="Q45" s="389"/>
      <c r="R45" s="375"/>
      <c r="S45" s="446"/>
      <c r="T45" s="384"/>
      <c r="U45" s="46"/>
      <c r="V45" s="70"/>
      <c r="W45" s="318"/>
      <c r="X45" s="259"/>
      <c r="Y45" s="277">
        <v>465</v>
      </c>
      <c r="Z45" s="124" t="s">
        <v>880</v>
      </c>
      <c r="AA45" s="67">
        <v>613201</v>
      </c>
    </row>
    <row r="46" spans="1:132" s="129" customFormat="1" ht="15" x14ac:dyDescent="0.25">
      <c r="A46" s="375"/>
      <c r="B46" s="389"/>
      <c r="C46" s="389"/>
      <c r="D46" s="375"/>
      <c r="E46" s="389"/>
      <c r="F46" s="456"/>
      <c r="G46" s="411"/>
      <c r="H46" s="375"/>
      <c r="I46" s="375"/>
      <c r="J46" s="378"/>
      <c r="K46" s="375"/>
      <c r="L46" s="375"/>
      <c r="M46" s="375"/>
      <c r="N46" s="375"/>
      <c r="O46" s="376"/>
      <c r="P46" s="374"/>
      <c r="Q46" s="369"/>
      <c r="R46" s="363"/>
      <c r="S46" s="447"/>
      <c r="T46" s="385"/>
      <c r="U46" s="46"/>
      <c r="V46" s="70"/>
      <c r="W46" s="318"/>
      <c r="X46" s="259"/>
      <c r="Y46" s="277">
        <v>1051</v>
      </c>
      <c r="Z46" s="124" t="s">
        <v>864</v>
      </c>
      <c r="AA46" s="67">
        <v>535085</v>
      </c>
    </row>
    <row r="47" spans="1:132" s="129" customFormat="1" ht="59.25" customHeight="1" x14ac:dyDescent="0.25">
      <c r="A47" s="375"/>
      <c r="B47" s="389"/>
      <c r="C47" s="389"/>
      <c r="D47" s="363"/>
      <c r="E47" s="369"/>
      <c r="F47" s="457"/>
      <c r="G47" s="400"/>
      <c r="H47" s="363"/>
      <c r="I47" s="363"/>
      <c r="J47" s="379"/>
      <c r="K47" s="363"/>
      <c r="L47" s="363"/>
      <c r="M47" s="363"/>
      <c r="N47" s="363"/>
      <c r="O47" s="365"/>
      <c r="P47" s="374"/>
      <c r="Q47" s="70" t="s">
        <v>1494</v>
      </c>
      <c r="R47" s="69" t="s">
        <v>1495</v>
      </c>
      <c r="S47" s="298" t="s">
        <v>1496</v>
      </c>
      <c r="T47" s="259">
        <v>12256188</v>
      </c>
      <c r="U47" s="46"/>
      <c r="V47" s="70">
        <v>771</v>
      </c>
      <c r="W47" s="318">
        <v>44742</v>
      </c>
      <c r="X47" s="259">
        <v>12256188</v>
      </c>
      <c r="Y47" s="277"/>
      <c r="Z47" s="124"/>
      <c r="AA47" s="67"/>
    </row>
    <row r="48" spans="1:132" s="51" customFormat="1" ht="15" customHeight="1" x14ac:dyDescent="0.25">
      <c r="A48" s="375"/>
      <c r="B48" s="389"/>
      <c r="C48" s="389"/>
      <c r="D48" s="362" t="s">
        <v>870</v>
      </c>
      <c r="E48" s="368" t="s">
        <v>135</v>
      </c>
      <c r="F48" s="377">
        <v>62385527</v>
      </c>
      <c r="G48" s="383">
        <v>0</v>
      </c>
      <c r="H48" s="362"/>
      <c r="I48" s="362"/>
      <c r="J48" s="377">
        <v>2269207</v>
      </c>
      <c r="K48" s="362"/>
      <c r="L48" s="362"/>
      <c r="M48" s="377">
        <v>1190008</v>
      </c>
      <c r="N48" s="362"/>
      <c r="O48" s="364">
        <f>+F48+G48+H48+I48+J48+K48+L48+M48-N48</f>
        <v>65844742</v>
      </c>
      <c r="P48" s="374"/>
      <c r="Q48" s="368" t="s">
        <v>674</v>
      </c>
      <c r="R48" s="362">
        <v>3</v>
      </c>
      <c r="S48" s="452" t="s">
        <v>675</v>
      </c>
      <c r="T48" s="383">
        <v>27787642</v>
      </c>
      <c r="U48" s="46"/>
      <c r="V48" s="319">
        <v>31</v>
      </c>
      <c r="W48" s="318" t="s">
        <v>860</v>
      </c>
      <c r="X48" s="259">
        <v>27787642</v>
      </c>
      <c r="Y48" s="277">
        <v>158</v>
      </c>
      <c r="Z48" s="124" t="s">
        <v>860</v>
      </c>
      <c r="AA48" s="67">
        <v>611784</v>
      </c>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c r="DT48" s="50"/>
      <c r="DU48" s="50"/>
      <c r="DV48" s="50"/>
      <c r="DW48" s="50"/>
      <c r="DX48" s="50"/>
      <c r="DY48" s="50"/>
      <c r="DZ48" s="50"/>
      <c r="EA48" s="50"/>
      <c r="EB48" s="50"/>
    </row>
    <row r="49" spans="1:132" s="51" customFormat="1" ht="15" x14ac:dyDescent="0.25">
      <c r="A49" s="375"/>
      <c r="B49" s="389"/>
      <c r="C49" s="389"/>
      <c r="D49" s="375"/>
      <c r="E49" s="389"/>
      <c r="F49" s="378"/>
      <c r="G49" s="384"/>
      <c r="H49" s="375"/>
      <c r="I49" s="375"/>
      <c r="J49" s="378"/>
      <c r="K49" s="375"/>
      <c r="L49" s="375"/>
      <c r="M49" s="378"/>
      <c r="N49" s="375"/>
      <c r="O49" s="376"/>
      <c r="P49" s="374"/>
      <c r="Q49" s="389"/>
      <c r="R49" s="375"/>
      <c r="S49" s="446"/>
      <c r="T49" s="384"/>
      <c r="U49" s="46"/>
      <c r="V49" s="319"/>
      <c r="W49" s="318"/>
      <c r="X49" s="259"/>
      <c r="Y49" s="277">
        <v>159</v>
      </c>
      <c r="Z49" s="124" t="s">
        <v>860</v>
      </c>
      <c r="AA49" s="67">
        <v>248660</v>
      </c>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c r="EB49" s="50"/>
    </row>
    <row r="50" spans="1:132" s="51" customFormat="1" ht="15" x14ac:dyDescent="0.25">
      <c r="A50" s="375"/>
      <c r="B50" s="389"/>
      <c r="C50" s="389"/>
      <c r="D50" s="375"/>
      <c r="E50" s="389"/>
      <c r="F50" s="378"/>
      <c r="G50" s="384"/>
      <c r="H50" s="375"/>
      <c r="I50" s="375"/>
      <c r="J50" s="378"/>
      <c r="K50" s="375"/>
      <c r="L50" s="375"/>
      <c r="M50" s="378"/>
      <c r="N50" s="375"/>
      <c r="O50" s="376"/>
      <c r="P50" s="374"/>
      <c r="Q50" s="389"/>
      <c r="R50" s="375"/>
      <c r="S50" s="446"/>
      <c r="T50" s="384"/>
      <c r="U50" s="46"/>
      <c r="V50" s="319"/>
      <c r="W50" s="318"/>
      <c r="X50" s="259"/>
      <c r="Y50" s="277">
        <v>161</v>
      </c>
      <c r="Z50" s="124" t="s">
        <v>860</v>
      </c>
      <c r="AA50" s="67">
        <v>870715</v>
      </c>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0"/>
      <c r="DX50" s="50"/>
      <c r="DY50" s="50"/>
      <c r="DZ50" s="50"/>
      <c r="EA50" s="50"/>
      <c r="EB50" s="50"/>
    </row>
    <row r="51" spans="1:132" s="51" customFormat="1" ht="15" x14ac:dyDescent="0.25">
      <c r="A51" s="375"/>
      <c r="B51" s="389"/>
      <c r="C51" s="389"/>
      <c r="D51" s="375"/>
      <c r="E51" s="389"/>
      <c r="F51" s="378"/>
      <c r="G51" s="384"/>
      <c r="H51" s="375"/>
      <c r="I51" s="375"/>
      <c r="J51" s="378"/>
      <c r="K51" s="375"/>
      <c r="L51" s="375"/>
      <c r="M51" s="378"/>
      <c r="N51" s="375"/>
      <c r="O51" s="376"/>
      <c r="P51" s="374"/>
      <c r="Q51" s="389"/>
      <c r="R51" s="375"/>
      <c r="S51" s="446"/>
      <c r="T51" s="384"/>
      <c r="U51" s="46"/>
      <c r="V51" s="319"/>
      <c r="W51" s="318"/>
      <c r="X51" s="259"/>
      <c r="Y51" s="277">
        <v>162</v>
      </c>
      <c r="Z51" s="124" t="s">
        <v>860</v>
      </c>
      <c r="AA51" s="67">
        <v>870715</v>
      </c>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0"/>
      <c r="DX51" s="50"/>
      <c r="DY51" s="50"/>
      <c r="DZ51" s="50"/>
      <c r="EA51" s="50"/>
      <c r="EB51" s="50"/>
    </row>
    <row r="52" spans="1:132" s="51" customFormat="1" ht="15" x14ac:dyDescent="0.25">
      <c r="A52" s="375"/>
      <c r="B52" s="389"/>
      <c r="C52" s="389"/>
      <c r="D52" s="375"/>
      <c r="E52" s="389"/>
      <c r="F52" s="378"/>
      <c r="G52" s="384"/>
      <c r="H52" s="375"/>
      <c r="I52" s="375"/>
      <c r="J52" s="378"/>
      <c r="K52" s="375"/>
      <c r="L52" s="375"/>
      <c r="M52" s="378"/>
      <c r="N52" s="375"/>
      <c r="O52" s="376"/>
      <c r="P52" s="374"/>
      <c r="Q52" s="389"/>
      <c r="R52" s="375"/>
      <c r="S52" s="446"/>
      <c r="T52" s="384"/>
      <c r="U52" s="46"/>
      <c r="V52" s="319"/>
      <c r="W52" s="318"/>
      <c r="X52" s="259"/>
      <c r="Y52" s="277">
        <v>163</v>
      </c>
      <c r="Z52" s="124" t="s">
        <v>860</v>
      </c>
      <c r="AA52" s="67">
        <v>930598</v>
      </c>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c r="DY52" s="50"/>
      <c r="DZ52" s="50"/>
      <c r="EA52" s="50"/>
      <c r="EB52" s="50"/>
    </row>
    <row r="53" spans="1:132" s="51" customFormat="1" ht="15" x14ac:dyDescent="0.25">
      <c r="A53" s="375"/>
      <c r="B53" s="389"/>
      <c r="C53" s="389"/>
      <c r="D53" s="375"/>
      <c r="E53" s="389"/>
      <c r="F53" s="378"/>
      <c r="G53" s="384"/>
      <c r="H53" s="375"/>
      <c r="I53" s="375"/>
      <c r="J53" s="378"/>
      <c r="K53" s="375"/>
      <c r="L53" s="375"/>
      <c r="M53" s="378"/>
      <c r="N53" s="375"/>
      <c r="O53" s="376"/>
      <c r="P53" s="374"/>
      <c r="Q53" s="389"/>
      <c r="R53" s="375"/>
      <c r="S53" s="446"/>
      <c r="T53" s="384"/>
      <c r="U53" s="46"/>
      <c r="V53" s="319"/>
      <c r="W53" s="318"/>
      <c r="X53" s="259"/>
      <c r="Y53" s="277">
        <v>164</v>
      </c>
      <c r="Z53" s="124" t="s">
        <v>860</v>
      </c>
      <c r="AA53" s="67">
        <v>639413</v>
      </c>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c r="EA53" s="50"/>
      <c r="EB53" s="50"/>
    </row>
    <row r="54" spans="1:132" s="51" customFormat="1" ht="15" x14ac:dyDescent="0.25">
      <c r="A54" s="375"/>
      <c r="B54" s="389"/>
      <c r="C54" s="389"/>
      <c r="D54" s="375"/>
      <c r="E54" s="389"/>
      <c r="F54" s="378"/>
      <c r="G54" s="384"/>
      <c r="H54" s="375"/>
      <c r="I54" s="375"/>
      <c r="J54" s="378"/>
      <c r="K54" s="375"/>
      <c r="L54" s="375"/>
      <c r="M54" s="378"/>
      <c r="N54" s="375"/>
      <c r="O54" s="376"/>
      <c r="P54" s="374"/>
      <c r="Q54" s="389"/>
      <c r="R54" s="375"/>
      <c r="S54" s="446"/>
      <c r="T54" s="384"/>
      <c r="U54" s="46"/>
      <c r="V54" s="319"/>
      <c r="W54" s="318"/>
      <c r="X54" s="259"/>
      <c r="Y54" s="277">
        <v>166</v>
      </c>
      <c r="Z54" s="124" t="s">
        <v>860</v>
      </c>
      <c r="AA54" s="67">
        <v>930598</v>
      </c>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c r="DT54" s="50"/>
      <c r="DU54" s="50"/>
      <c r="DV54" s="50"/>
      <c r="DW54" s="50"/>
      <c r="DX54" s="50"/>
      <c r="DY54" s="50"/>
      <c r="DZ54" s="50"/>
      <c r="EA54" s="50"/>
      <c r="EB54" s="50"/>
    </row>
    <row r="55" spans="1:132" s="51" customFormat="1" ht="15" x14ac:dyDescent="0.25">
      <c r="A55" s="375"/>
      <c r="B55" s="389"/>
      <c r="C55" s="389"/>
      <c r="D55" s="375"/>
      <c r="E55" s="389"/>
      <c r="F55" s="378"/>
      <c r="G55" s="384"/>
      <c r="H55" s="375"/>
      <c r="I55" s="375"/>
      <c r="J55" s="378"/>
      <c r="K55" s="375"/>
      <c r="L55" s="375"/>
      <c r="M55" s="378"/>
      <c r="N55" s="375"/>
      <c r="O55" s="376"/>
      <c r="P55" s="374"/>
      <c r="Q55" s="389"/>
      <c r="R55" s="375"/>
      <c r="S55" s="446"/>
      <c r="T55" s="384"/>
      <c r="U55" s="46"/>
      <c r="V55" s="319"/>
      <c r="W55" s="318"/>
      <c r="X55" s="259"/>
      <c r="Y55" s="277">
        <v>167</v>
      </c>
      <c r="Z55" s="124" t="s">
        <v>860</v>
      </c>
      <c r="AA55" s="67">
        <v>890387</v>
      </c>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c r="DY55" s="50"/>
      <c r="DZ55" s="50"/>
      <c r="EA55" s="50"/>
      <c r="EB55" s="50"/>
    </row>
    <row r="56" spans="1:132" s="51" customFormat="1" ht="15" x14ac:dyDescent="0.25">
      <c r="A56" s="375"/>
      <c r="B56" s="389"/>
      <c r="C56" s="389"/>
      <c r="D56" s="375"/>
      <c r="E56" s="389"/>
      <c r="F56" s="378"/>
      <c r="G56" s="384"/>
      <c r="H56" s="375"/>
      <c r="I56" s="375"/>
      <c r="J56" s="378"/>
      <c r="K56" s="375"/>
      <c r="L56" s="375"/>
      <c r="M56" s="378"/>
      <c r="N56" s="375"/>
      <c r="O56" s="376"/>
      <c r="P56" s="374"/>
      <c r="Q56" s="389"/>
      <c r="R56" s="375"/>
      <c r="S56" s="446"/>
      <c r="T56" s="384"/>
      <c r="U56" s="46"/>
      <c r="V56" s="319"/>
      <c r="W56" s="318"/>
      <c r="X56" s="259"/>
      <c r="Y56" s="277">
        <v>169</v>
      </c>
      <c r="Z56" s="124" t="s">
        <v>860</v>
      </c>
      <c r="AA56" s="67">
        <v>890387</v>
      </c>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row>
    <row r="57" spans="1:132" s="51" customFormat="1" ht="15" x14ac:dyDescent="0.25">
      <c r="A57" s="375"/>
      <c r="B57" s="389"/>
      <c r="C57" s="389"/>
      <c r="D57" s="375"/>
      <c r="E57" s="389"/>
      <c r="F57" s="378"/>
      <c r="G57" s="384"/>
      <c r="H57" s="375"/>
      <c r="I57" s="375"/>
      <c r="J57" s="378"/>
      <c r="K57" s="375"/>
      <c r="L57" s="375"/>
      <c r="M57" s="378"/>
      <c r="N57" s="375"/>
      <c r="O57" s="376"/>
      <c r="P57" s="374"/>
      <c r="Q57" s="389"/>
      <c r="R57" s="375"/>
      <c r="S57" s="446"/>
      <c r="T57" s="384"/>
      <c r="U57" s="46"/>
      <c r="V57" s="319"/>
      <c r="W57" s="318"/>
      <c r="X57" s="259"/>
      <c r="Y57" s="277">
        <v>175</v>
      </c>
      <c r="Z57" s="124" t="s">
        <v>860</v>
      </c>
      <c r="AA57" s="67">
        <v>870715</v>
      </c>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0"/>
      <c r="DV57" s="50"/>
      <c r="DW57" s="50"/>
      <c r="DX57" s="50"/>
      <c r="DY57" s="50"/>
      <c r="DZ57" s="50"/>
      <c r="EA57" s="50"/>
      <c r="EB57" s="50"/>
    </row>
    <row r="58" spans="1:132" s="51" customFormat="1" ht="15" x14ac:dyDescent="0.25">
      <c r="A58" s="375"/>
      <c r="B58" s="389"/>
      <c r="C58" s="389"/>
      <c r="D58" s="375"/>
      <c r="E58" s="389"/>
      <c r="F58" s="378"/>
      <c r="G58" s="384"/>
      <c r="H58" s="375"/>
      <c r="I58" s="375"/>
      <c r="J58" s="378"/>
      <c r="K58" s="375"/>
      <c r="L58" s="375"/>
      <c r="M58" s="378"/>
      <c r="N58" s="375"/>
      <c r="O58" s="376"/>
      <c r="P58" s="374"/>
      <c r="Q58" s="389"/>
      <c r="R58" s="375"/>
      <c r="S58" s="446"/>
      <c r="T58" s="384"/>
      <c r="U58" s="46"/>
      <c r="V58" s="319"/>
      <c r="W58" s="318"/>
      <c r="X58" s="259"/>
      <c r="Y58" s="277">
        <v>189</v>
      </c>
      <c r="Z58" s="124" t="s">
        <v>861</v>
      </c>
      <c r="AA58" s="67">
        <v>884642</v>
      </c>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c r="DY58" s="50"/>
      <c r="DZ58" s="50"/>
      <c r="EA58" s="50"/>
      <c r="EB58" s="50"/>
    </row>
    <row r="59" spans="1:132" s="51" customFormat="1" ht="15" x14ac:dyDescent="0.25">
      <c r="A59" s="375"/>
      <c r="B59" s="389"/>
      <c r="C59" s="389"/>
      <c r="D59" s="375"/>
      <c r="E59" s="389"/>
      <c r="F59" s="378"/>
      <c r="G59" s="384"/>
      <c r="H59" s="375"/>
      <c r="I59" s="375"/>
      <c r="J59" s="378"/>
      <c r="K59" s="375"/>
      <c r="L59" s="375"/>
      <c r="M59" s="378"/>
      <c r="N59" s="375"/>
      <c r="O59" s="376"/>
      <c r="P59" s="374"/>
      <c r="Q59" s="389"/>
      <c r="R59" s="375"/>
      <c r="S59" s="446"/>
      <c r="T59" s="384"/>
      <c r="U59" s="46"/>
      <c r="V59" s="319"/>
      <c r="W59" s="318"/>
      <c r="X59" s="259"/>
      <c r="Y59" s="277">
        <v>190</v>
      </c>
      <c r="Z59" s="124" t="s">
        <v>861</v>
      </c>
      <c r="AA59" s="67">
        <v>884642</v>
      </c>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c r="DT59" s="50"/>
      <c r="DU59" s="50"/>
      <c r="DV59" s="50"/>
      <c r="DW59" s="50"/>
      <c r="DX59" s="50"/>
      <c r="DY59" s="50"/>
      <c r="DZ59" s="50"/>
      <c r="EA59" s="50"/>
      <c r="EB59" s="50"/>
    </row>
    <row r="60" spans="1:132" s="51" customFormat="1" ht="15" x14ac:dyDescent="0.25">
      <c r="A60" s="375"/>
      <c r="B60" s="389"/>
      <c r="C60" s="389"/>
      <c r="D60" s="375"/>
      <c r="E60" s="389"/>
      <c r="F60" s="378"/>
      <c r="G60" s="384"/>
      <c r="H60" s="375"/>
      <c r="I60" s="375"/>
      <c r="J60" s="378"/>
      <c r="K60" s="375"/>
      <c r="L60" s="375"/>
      <c r="M60" s="378"/>
      <c r="N60" s="375"/>
      <c r="O60" s="376"/>
      <c r="P60" s="374"/>
      <c r="Q60" s="389"/>
      <c r="R60" s="375"/>
      <c r="S60" s="446"/>
      <c r="T60" s="384"/>
      <c r="U60" s="46"/>
      <c r="V60" s="319"/>
      <c r="W60" s="318"/>
      <c r="X60" s="259"/>
      <c r="Y60" s="277">
        <v>260</v>
      </c>
      <c r="Z60" s="124" t="s">
        <v>862</v>
      </c>
      <c r="AA60" s="67">
        <v>595996</v>
      </c>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c r="DT60" s="50"/>
      <c r="DU60" s="50"/>
      <c r="DV60" s="50"/>
      <c r="DW60" s="50"/>
      <c r="DX60" s="50"/>
      <c r="DY60" s="50"/>
      <c r="DZ60" s="50"/>
      <c r="EA60" s="50"/>
      <c r="EB60" s="50"/>
    </row>
    <row r="61" spans="1:132" s="51" customFormat="1" ht="15" x14ac:dyDescent="0.25">
      <c r="A61" s="375"/>
      <c r="B61" s="389"/>
      <c r="C61" s="389"/>
      <c r="D61" s="375"/>
      <c r="E61" s="389"/>
      <c r="F61" s="378"/>
      <c r="G61" s="384"/>
      <c r="H61" s="375"/>
      <c r="I61" s="375"/>
      <c r="J61" s="378"/>
      <c r="K61" s="375"/>
      <c r="L61" s="375"/>
      <c r="M61" s="378"/>
      <c r="N61" s="375"/>
      <c r="O61" s="376"/>
      <c r="P61" s="374"/>
      <c r="Q61" s="389"/>
      <c r="R61" s="375"/>
      <c r="S61" s="446"/>
      <c r="T61" s="384"/>
      <c r="U61" s="46"/>
      <c r="V61" s="319"/>
      <c r="W61" s="318"/>
      <c r="X61" s="259"/>
      <c r="Y61" s="277">
        <v>261</v>
      </c>
      <c r="Z61" s="124" t="s">
        <v>862</v>
      </c>
      <c r="AA61" s="67">
        <v>1018117</v>
      </c>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c r="DT61" s="50"/>
      <c r="DU61" s="50"/>
      <c r="DV61" s="50"/>
      <c r="DW61" s="50"/>
      <c r="DX61" s="50"/>
      <c r="DY61" s="50"/>
      <c r="DZ61" s="50"/>
      <c r="EA61" s="50"/>
      <c r="EB61" s="50"/>
    </row>
    <row r="62" spans="1:132" s="51" customFormat="1" ht="15" x14ac:dyDescent="0.25">
      <c r="A62" s="375"/>
      <c r="B62" s="389"/>
      <c r="C62" s="389"/>
      <c r="D62" s="375"/>
      <c r="E62" s="389"/>
      <c r="F62" s="378"/>
      <c r="G62" s="384"/>
      <c r="H62" s="375"/>
      <c r="I62" s="375"/>
      <c r="J62" s="378"/>
      <c r="K62" s="375"/>
      <c r="L62" s="375"/>
      <c r="M62" s="378"/>
      <c r="N62" s="375"/>
      <c r="O62" s="376"/>
      <c r="P62" s="374"/>
      <c r="Q62" s="389"/>
      <c r="R62" s="375"/>
      <c r="S62" s="446"/>
      <c r="T62" s="384"/>
      <c r="U62" s="46"/>
      <c r="V62" s="319"/>
      <c r="W62" s="318"/>
      <c r="X62" s="259"/>
      <c r="Y62" s="277">
        <v>262</v>
      </c>
      <c r="Z62" s="124" t="s">
        <v>862</v>
      </c>
      <c r="AA62" s="67">
        <v>1312836</v>
      </c>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c r="DY62" s="50"/>
      <c r="DZ62" s="50"/>
      <c r="EA62" s="50"/>
      <c r="EB62" s="50"/>
    </row>
    <row r="63" spans="1:132" s="51" customFormat="1" ht="15" x14ac:dyDescent="0.25">
      <c r="A63" s="375"/>
      <c r="B63" s="389"/>
      <c r="C63" s="389"/>
      <c r="D63" s="375"/>
      <c r="E63" s="389"/>
      <c r="F63" s="378"/>
      <c r="G63" s="384"/>
      <c r="H63" s="375"/>
      <c r="I63" s="375"/>
      <c r="J63" s="378"/>
      <c r="K63" s="375"/>
      <c r="L63" s="375"/>
      <c r="M63" s="378"/>
      <c r="N63" s="375"/>
      <c r="O63" s="376"/>
      <c r="P63" s="374"/>
      <c r="Q63" s="389"/>
      <c r="R63" s="375"/>
      <c r="S63" s="446"/>
      <c r="T63" s="384"/>
      <c r="U63" s="46"/>
      <c r="V63" s="319"/>
      <c r="W63" s="318"/>
      <c r="X63" s="259"/>
      <c r="Y63" s="277">
        <v>263</v>
      </c>
      <c r="Z63" s="124" t="s">
        <v>862</v>
      </c>
      <c r="AA63" s="67">
        <v>1850029</v>
      </c>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row>
    <row r="64" spans="1:132" s="51" customFormat="1" ht="15" x14ac:dyDescent="0.25">
      <c r="A64" s="375"/>
      <c r="B64" s="389"/>
      <c r="C64" s="389"/>
      <c r="D64" s="375"/>
      <c r="E64" s="389"/>
      <c r="F64" s="378"/>
      <c r="G64" s="384"/>
      <c r="H64" s="375"/>
      <c r="I64" s="375"/>
      <c r="J64" s="378"/>
      <c r="K64" s="375"/>
      <c r="L64" s="375"/>
      <c r="M64" s="378"/>
      <c r="N64" s="375"/>
      <c r="O64" s="376"/>
      <c r="P64" s="374"/>
      <c r="Q64" s="389"/>
      <c r="R64" s="375"/>
      <c r="S64" s="446"/>
      <c r="T64" s="384"/>
      <c r="U64" s="46"/>
      <c r="V64" s="319"/>
      <c r="W64" s="318"/>
      <c r="X64" s="259"/>
      <c r="Y64" s="277">
        <v>264</v>
      </c>
      <c r="Z64" s="124" t="s">
        <v>862</v>
      </c>
      <c r="AA64" s="67">
        <v>1850029</v>
      </c>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row>
    <row r="65" spans="1:132" s="51" customFormat="1" ht="15" x14ac:dyDescent="0.25">
      <c r="A65" s="375"/>
      <c r="B65" s="389"/>
      <c r="C65" s="389"/>
      <c r="D65" s="375"/>
      <c r="E65" s="389"/>
      <c r="F65" s="378"/>
      <c r="G65" s="384"/>
      <c r="H65" s="375"/>
      <c r="I65" s="375"/>
      <c r="J65" s="378"/>
      <c r="K65" s="375"/>
      <c r="L65" s="375"/>
      <c r="M65" s="378"/>
      <c r="N65" s="375"/>
      <c r="O65" s="376"/>
      <c r="P65" s="374"/>
      <c r="Q65" s="389"/>
      <c r="R65" s="375"/>
      <c r="S65" s="446"/>
      <c r="T65" s="384"/>
      <c r="U65" s="46"/>
      <c r="V65" s="319"/>
      <c r="W65" s="318"/>
      <c r="X65" s="259"/>
      <c r="Y65" s="277">
        <v>265</v>
      </c>
      <c r="Z65" s="124" t="s">
        <v>862</v>
      </c>
      <c r="AA65" s="67">
        <v>595996</v>
      </c>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row>
    <row r="66" spans="1:132" s="51" customFormat="1" ht="15" x14ac:dyDescent="0.25">
      <c r="A66" s="375"/>
      <c r="B66" s="389"/>
      <c r="C66" s="389"/>
      <c r="D66" s="375"/>
      <c r="E66" s="389"/>
      <c r="F66" s="378"/>
      <c r="G66" s="384"/>
      <c r="H66" s="375"/>
      <c r="I66" s="375"/>
      <c r="J66" s="378"/>
      <c r="K66" s="375"/>
      <c r="L66" s="375"/>
      <c r="M66" s="378"/>
      <c r="N66" s="375"/>
      <c r="O66" s="376"/>
      <c r="P66" s="374"/>
      <c r="Q66" s="389"/>
      <c r="R66" s="375"/>
      <c r="S66" s="446"/>
      <c r="T66" s="384"/>
      <c r="U66" s="46"/>
      <c r="V66" s="319"/>
      <c r="W66" s="318"/>
      <c r="X66" s="259"/>
      <c r="Y66" s="277">
        <v>266</v>
      </c>
      <c r="Z66" s="124" t="s">
        <v>862</v>
      </c>
      <c r="AA66" s="67">
        <v>536342</v>
      </c>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row>
    <row r="67" spans="1:132" s="51" customFormat="1" ht="15" x14ac:dyDescent="0.25">
      <c r="A67" s="375"/>
      <c r="B67" s="389"/>
      <c r="C67" s="389"/>
      <c r="D67" s="375"/>
      <c r="E67" s="389"/>
      <c r="F67" s="378"/>
      <c r="G67" s="384"/>
      <c r="H67" s="375"/>
      <c r="I67" s="375"/>
      <c r="J67" s="378"/>
      <c r="K67" s="375"/>
      <c r="L67" s="375"/>
      <c r="M67" s="378"/>
      <c r="N67" s="375"/>
      <c r="O67" s="376"/>
      <c r="P67" s="374"/>
      <c r="Q67" s="389"/>
      <c r="R67" s="375"/>
      <c r="S67" s="446"/>
      <c r="T67" s="384"/>
      <c r="U67" s="46"/>
      <c r="V67" s="319"/>
      <c r="W67" s="318"/>
      <c r="X67" s="259"/>
      <c r="Y67" s="277">
        <v>269</v>
      </c>
      <c r="Z67" s="124" t="s">
        <v>862</v>
      </c>
      <c r="AA67" s="67">
        <v>907620</v>
      </c>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c r="DZ67" s="50"/>
      <c r="EA67" s="50"/>
      <c r="EB67" s="50"/>
    </row>
    <row r="68" spans="1:132" s="51" customFormat="1" ht="15" x14ac:dyDescent="0.25">
      <c r="A68" s="375"/>
      <c r="B68" s="389"/>
      <c r="C68" s="389"/>
      <c r="D68" s="375"/>
      <c r="E68" s="389"/>
      <c r="F68" s="378"/>
      <c r="G68" s="384"/>
      <c r="H68" s="375"/>
      <c r="I68" s="375"/>
      <c r="J68" s="378"/>
      <c r="K68" s="375"/>
      <c r="L68" s="375"/>
      <c r="M68" s="378"/>
      <c r="N68" s="375"/>
      <c r="O68" s="376"/>
      <c r="P68" s="374"/>
      <c r="Q68" s="389"/>
      <c r="R68" s="375"/>
      <c r="S68" s="446"/>
      <c r="T68" s="384"/>
      <c r="U68" s="46"/>
      <c r="V68" s="319"/>
      <c r="W68" s="318"/>
      <c r="X68" s="259"/>
      <c r="Y68" s="277">
        <v>270</v>
      </c>
      <c r="Z68" s="124" t="s">
        <v>862</v>
      </c>
      <c r="AA68" s="67">
        <v>1056780</v>
      </c>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c r="DZ68" s="50"/>
      <c r="EA68" s="50"/>
      <c r="EB68" s="50"/>
    </row>
    <row r="69" spans="1:132" s="51" customFormat="1" ht="15" x14ac:dyDescent="0.25">
      <c r="A69" s="375"/>
      <c r="B69" s="389"/>
      <c r="C69" s="389"/>
      <c r="D69" s="375"/>
      <c r="E69" s="389"/>
      <c r="F69" s="378"/>
      <c r="G69" s="384"/>
      <c r="H69" s="375"/>
      <c r="I69" s="375"/>
      <c r="J69" s="378"/>
      <c r="K69" s="375"/>
      <c r="L69" s="375"/>
      <c r="M69" s="378"/>
      <c r="N69" s="375"/>
      <c r="O69" s="376"/>
      <c r="P69" s="374"/>
      <c r="Q69" s="389"/>
      <c r="R69" s="375"/>
      <c r="S69" s="446"/>
      <c r="T69" s="384"/>
      <c r="U69" s="46"/>
      <c r="V69" s="319"/>
      <c r="W69" s="318"/>
      <c r="X69" s="259"/>
      <c r="Y69" s="277">
        <v>465</v>
      </c>
      <c r="Z69" s="124" t="s">
        <v>880</v>
      </c>
      <c r="AA69" s="67">
        <v>799894</v>
      </c>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c r="EB69" s="50"/>
    </row>
    <row r="70" spans="1:132" s="51" customFormat="1" ht="15" x14ac:dyDescent="0.25">
      <c r="A70" s="375"/>
      <c r="B70" s="389"/>
      <c r="C70" s="389"/>
      <c r="D70" s="375"/>
      <c r="E70" s="389"/>
      <c r="F70" s="378"/>
      <c r="G70" s="384"/>
      <c r="H70" s="375"/>
      <c r="I70" s="375"/>
      <c r="J70" s="378"/>
      <c r="K70" s="375"/>
      <c r="L70" s="375"/>
      <c r="M70" s="378"/>
      <c r="N70" s="375"/>
      <c r="O70" s="376"/>
      <c r="P70" s="374"/>
      <c r="Q70" s="389"/>
      <c r="R70" s="375"/>
      <c r="S70" s="446"/>
      <c r="T70" s="384"/>
      <c r="U70" s="46"/>
      <c r="V70" s="319"/>
      <c r="W70" s="318"/>
      <c r="X70" s="259"/>
      <c r="Y70" s="277">
        <v>557</v>
      </c>
      <c r="Z70" s="124" t="s">
        <v>881</v>
      </c>
      <c r="AA70" s="67">
        <v>901876</v>
      </c>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c r="DZ70" s="50"/>
      <c r="EA70" s="50"/>
      <c r="EB70" s="50"/>
    </row>
    <row r="71" spans="1:132" s="51" customFormat="1" ht="15" x14ac:dyDescent="0.25">
      <c r="A71" s="375"/>
      <c r="B71" s="389"/>
      <c r="C71" s="389"/>
      <c r="D71" s="375"/>
      <c r="E71" s="389"/>
      <c r="F71" s="378"/>
      <c r="G71" s="384"/>
      <c r="H71" s="375"/>
      <c r="I71" s="375"/>
      <c r="J71" s="378"/>
      <c r="K71" s="375"/>
      <c r="L71" s="375"/>
      <c r="M71" s="378"/>
      <c r="N71" s="375"/>
      <c r="O71" s="376"/>
      <c r="P71" s="374"/>
      <c r="Q71" s="389"/>
      <c r="R71" s="375"/>
      <c r="S71" s="446"/>
      <c r="T71" s="384"/>
      <c r="U71" s="46"/>
      <c r="V71" s="319"/>
      <c r="W71" s="318"/>
      <c r="X71" s="259"/>
      <c r="Y71" s="277">
        <v>569</v>
      </c>
      <c r="Z71" s="124" t="s">
        <v>866</v>
      </c>
      <c r="AA71" s="67">
        <v>827198</v>
      </c>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c r="DE71" s="50"/>
      <c r="DF71" s="50"/>
      <c r="DG71" s="50"/>
      <c r="DH71" s="50"/>
      <c r="DI71" s="50"/>
      <c r="DJ71" s="50"/>
      <c r="DK71" s="50"/>
      <c r="DL71" s="50"/>
      <c r="DM71" s="50"/>
      <c r="DN71" s="50"/>
      <c r="DO71" s="50"/>
      <c r="DP71" s="50"/>
      <c r="DQ71" s="50"/>
      <c r="DR71" s="50"/>
      <c r="DS71" s="50"/>
      <c r="DT71" s="50"/>
      <c r="DU71" s="50"/>
      <c r="DV71" s="50"/>
      <c r="DW71" s="50"/>
      <c r="DX71" s="50"/>
      <c r="DY71" s="50"/>
      <c r="DZ71" s="50"/>
      <c r="EA71" s="50"/>
      <c r="EB71" s="50"/>
    </row>
    <row r="72" spans="1:132" s="51" customFormat="1" ht="15" x14ac:dyDescent="0.25">
      <c r="A72" s="375"/>
      <c r="B72" s="389"/>
      <c r="C72" s="389"/>
      <c r="D72" s="375"/>
      <c r="E72" s="389"/>
      <c r="F72" s="378"/>
      <c r="G72" s="384"/>
      <c r="H72" s="375"/>
      <c r="I72" s="375"/>
      <c r="J72" s="378"/>
      <c r="K72" s="375"/>
      <c r="L72" s="375"/>
      <c r="M72" s="378"/>
      <c r="N72" s="375"/>
      <c r="O72" s="376"/>
      <c r="P72" s="374"/>
      <c r="Q72" s="389"/>
      <c r="R72" s="375"/>
      <c r="S72" s="446"/>
      <c r="T72" s="384"/>
      <c r="U72" s="46"/>
      <c r="V72" s="319"/>
      <c r="W72" s="318"/>
      <c r="X72" s="259"/>
      <c r="Y72" s="277">
        <v>1001</v>
      </c>
      <c r="Z72" s="124" t="s">
        <v>864</v>
      </c>
      <c r="AA72" s="67">
        <v>827198</v>
      </c>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row>
    <row r="73" spans="1:132" s="51" customFormat="1" ht="15" x14ac:dyDescent="0.25">
      <c r="A73" s="375"/>
      <c r="B73" s="389"/>
      <c r="C73" s="389"/>
      <c r="D73" s="375"/>
      <c r="E73" s="389"/>
      <c r="F73" s="378"/>
      <c r="G73" s="384"/>
      <c r="H73" s="375"/>
      <c r="I73" s="375"/>
      <c r="J73" s="378"/>
      <c r="K73" s="375"/>
      <c r="L73" s="375"/>
      <c r="M73" s="378"/>
      <c r="N73" s="375"/>
      <c r="O73" s="376"/>
      <c r="P73" s="374"/>
      <c r="Q73" s="389"/>
      <c r="R73" s="375"/>
      <c r="S73" s="446"/>
      <c r="T73" s="384"/>
      <c r="U73" s="46"/>
      <c r="V73" s="319"/>
      <c r="W73" s="318"/>
      <c r="X73" s="259"/>
      <c r="Y73" s="277">
        <v>1050</v>
      </c>
      <c r="Z73" s="124" t="s">
        <v>864</v>
      </c>
      <c r="AA73" s="67">
        <v>786987</v>
      </c>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row>
    <row r="74" spans="1:132" s="51" customFormat="1" ht="15" x14ac:dyDescent="0.25">
      <c r="A74" s="375"/>
      <c r="B74" s="389"/>
      <c r="C74" s="389"/>
      <c r="D74" s="375"/>
      <c r="E74" s="389"/>
      <c r="F74" s="378"/>
      <c r="G74" s="384"/>
      <c r="H74" s="375"/>
      <c r="I74" s="375"/>
      <c r="J74" s="378"/>
      <c r="K74" s="375"/>
      <c r="L74" s="375"/>
      <c r="M74" s="378"/>
      <c r="N74" s="375"/>
      <c r="O74" s="376"/>
      <c r="P74" s="374"/>
      <c r="Q74" s="389"/>
      <c r="R74" s="375"/>
      <c r="S74" s="446"/>
      <c r="T74" s="384"/>
      <c r="U74" s="46"/>
      <c r="V74" s="319"/>
      <c r="W74" s="318"/>
      <c r="X74" s="259"/>
      <c r="Y74" s="277">
        <v>1051</v>
      </c>
      <c r="Z74" s="124" t="s">
        <v>864</v>
      </c>
      <c r="AA74" s="67">
        <v>540738</v>
      </c>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row>
    <row r="75" spans="1:132" s="51" customFormat="1" ht="15" x14ac:dyDescent="0.25">
      <c r="A75" s="375"/>
      <c r="B75" s="389"/>
      <c r="C75" s="389"/>
      <c r="D75" s="375"/>
      <c r="E75" s="389"/>
      <c r="F75" s="378"/>
      <c r="G75" s="384"/>
      <c r="H75" s="375"/>
      <c r="I75" s="375"/>
      <c r="J75" s="378"/>
      <c r="K75" s="375"/>
      <c r="L75" s="375"/>
      <c r="M75" s="378"/>
      <c r="N75" s="375"/>
      <c r="O75" s="376"/>
      <c r="P75" s="374"/>
      <c r="Q75" s="369"/>
      <c r="R75" s="363"/>
      <c r="S75" s="447"/>
      <c r="T75" s="385"/>
      <c r="U75" s="46"/>
      <c r="V75" s="319"/>
      <c r="W75" s="318"/>
      <c r="X75" s="259"/>
      <c r="Y75" s="277">
        <v>1052</v>
      </c>
      <c r="Z75" s="124" t="s">
        <v>864</v>
      </c>
      <c r="AA75" s="67">
        <v>786987</v>
      </c>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O75" s="50"/>
      <c r="CP75" s="50"/>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row>
    <row r="76" spans="1:132" s="51" customFormat="1" ht="15" x14ac:dyDescent="0.25">
      <c r="A76" s="375"/>
      <c r="B76" s="389"/>
      <c r="C76" s="389"/>
      <c r="D76" s="363"/>
      <c r="E76" s="369"/>
      <c r="F76" s="379"/>
      <c r="G76" s="385"/>
      <c r="H76" s="363"/>
      <c r="I76" s="363"/>
      <c r="J76" s="379"/>
      <c r="K76" s="363"/>
      <c r="L76" s="363"/>
      <c r="M76" s="379"/>
      <c r="N76" s="363"/>
      <c r="O76" s="365"/>
      <c r="P76" s="374"/>
      <c r="Q76" s="311" t="s">
        <v>1497</v>
      </c>
      <c r="R76" s="265" t="s">
        <v>1498</v>
      </c>
      <c r="S76" s="271" t="s">
        <v>1499</v>
      </c>
      <c r="T76" s="263">
        <v>37051537</v>
      </c>
      <c r="U76" s="46"/>
      <c r="V76" s="140">
        <v>771</v>
      </c>
      <c r="W76" s="318">
        <v>44742</v>
      </c>
      <c r="X76" s="259">
        <v>37051537</v>
      </c>
      <c r="Y76" s="277"/>
      <c r="Z76" s="124"/>
      <c r="AA76" s="67"/>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50"/>
      <c r="CQ76" s="50"/>
      <c r="CR76" s="50"/>
      <c r="CS76" s="50"/>
      <c r="CT76" s="50"/>
      <c r="CU76" s="50"/>
      <c r="CV76" s="50"/>
      <c r="CW76" s="50"/>
      <c r="CX76" s="50"/>
      <c r="CY76" s="50"/>
      <c r="CZ76" s="50"/>
      <c r="DA76" s="50"/>
      <c r="DB76" s="50"/>
      <c r="DC76" s="50"/>
      <c r="DD76" s="50"/>
      <c r="DE76" s="50"/>
      <c r="DF76" s="50"/>
      <c r="DG76" s="50"/>
      <c r="DH76" s="50"/>
      <c r="DI76" s="50"/>
      <c r="DJ76" s="50"/>
      <c r="DK76" s="50"/>
      <c r="DL76" s="50"/>
      <c r="DM76" s="50"/>
      <c r="DN76" s="50"/>
      <c r="DO76" s="50"/>
      <c r="DP76" s="50"/>
      <c r="DQ76" s="50"/>
      <c r="DR76" s="50"/>
      <c r="DS76" s="50"/>
      <c r="DT76" s="50"/>
      <c r="DU76" s="50"/>
      <c r="DV76" s="50"/>
      <c r="DW76" s="50"/>
      <c r="DX76" s="50"/>
      <c r="DY76" s="50"/>
      <c r="DZ76" s="50"/>
      <c r="EA76" s="50"/>
      <c r="EB76" s="50"/>
    </row>
    <row r="77" spans="1:132" s="51" customFormat="1" ht="27" customHeight="1" x14ac:dyDescent="0.25">
      <c r="A77" s="375"/>
      <c r="B77" s="389"/>
      <c r="C77" s="389"/>
      <c r="D77" s="362" t="s">
        <v>871</v>
      </c>
      <c r="E77" s="368" t="s">
        <v>136</v>
      </c>
      <c r="F77" s="377">
        <v>65779738</v>
      </c>
      <c r="G77" s="383">
        <v>0</v>
      </c>
      <c r="H77" s="362"/>
      <c r="I77" s="362"/>
      <c r="J77" s="377">
        <v>2353446</v>
      </c>
      <c r="K77" s="362"/>
      <c r="L77" s="362"/>
      <c r="M77" s="377">
        <v>1457738</v>
      </c>
      <c r="N77" s="362"/>
      <c r="O77" s="364">
        <f>+F77+G77+H77+I77+J77+K77+L77+M77-N77</f>
        <v>69590922</v>
      </c>
      <c r="P77" s="374"/>
      <c r="Q77" s="450" t="s">
        <v>661</v>
      </c>
      <c r="R77" s="451">
        <v>4</v>
      </c>
      <c r="S77" s="452" t="s">
        <v>662</v>
      </c>
      <c r="T77" s="383">
        <v>29226124</v>
      </c>
      <c r="U77" s="46"/>
      <c r="V77" s="70">
        <v>31</v>
      </c>
      <c r="W77" s="318" t="s">
        <v>860</v>
      </c>
      <c r="X77" s="259">
        <v>29226124</v>
      </c>
      <c r="Y77" s="277">
        <v>158</v>
      </c>
      <c r="Z77" s="124" t="s">
        <v>860</v>
      </c>
      <c r="AA77" s="67">
        <v>643393</v>
      </c>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J77" s="50"/>
      <c r="CK77" s="50"/>
      <c r="CL77" s="50"/>
      <c r="CM77" s="50"/>
      <c r="CN77" s="50"/>
      <c r="CO77" s="50"/>
      <c r="CP77" s="50"/>
      <c r="CQ77" s="50"/>
      <c r="CR77" s="50"/>
      <c r="CS77" s="50"/>
      <c r="CT77" s="50"/>
      <c r="CU77" s="50"/>
      <c r="CV77" s="50"/>
      <c r="CW77" s="50"/>
      <c r="CX77" s="50"/>
      <c r="CY77" s="50"/>
      <c r="CZ77" s="50"/>
      <c r="DA77" s="50"/>
      <c r="DB77" s="50"/>
      <c r="DC77" s="50"/>
      <c r="DD77" s="50"/>
      <c r="DE77" s="50"/>
      <c r="DF77" s="50"/>
      <c r="DG77" s="50"/>
      <c r="DH77" s="50"/>
      <c r="DI77" s="50"/>
      <c r="DJ77" s="50"/>
      <c r="DK77" s="50"/>
      <c r="DL77" s="50"/>
      <c r="DM77" s="50"/>
      <c r="DN77" s="50"/>
      <c r="DO77" s="50"/>
      <c r="DP77" s="50"/>
      <c r="DQ77" s="50"/>
      <c r="DR77" s="50"/>
      <c r="DS77" s="50"/>
      <c r="DT77" s="50"/>
      <c r="DU77" s="50"/>
      <c r="DV77" s="50"/>
      <c r="DW77" s="50"/>
      <c r="DX77" s="50"/>
      <c r="DY77" s="50"/>
      <c r="DZ77" s="50"/>
      <c r="EA77" s="50"/>
      <c r="EB77" s="50"/>
    </row>
    <row r="78" spans="1:132" s="51" customFormat="1" ht="15" x14ac:dyDescent="0.25">
      <c r="A78" s="375"/>
      <c r="B78" s="389"/>
      <c r="C78" s="389"/>
      <c r="D78" s="375"/>
      <c r="E78" s="389"/>
      <c r="F78" s="378"/>
      <c r="G78" s="384"/>
      <c r="H78" s="375"/>
      <c r="I78" s="375"/>
      <c r="J78" s="378"/>
      <c r="K78" s="375"/>
      <c r="L78" s="375"/>
      <c r="M78" s="378"/>
      <c r="N78" s="375"/>
      <c r="O78" s="376"/>
      <c r="P78" s="374"/>
      <c r="Q78" s="450"/>
      <c r="R78" s="451"/>
      <c r="S78" s="446"/>
      <c r="T78" s="384"/>
      <c r="U78" s="46"/>
      <c r="V78" s="70"/>
      <c r="W78" s="318"/>
      <c r="X78" s="259"/>
      <c r="Y78" s="277">
        <v>159</v>
      </c>
      <c r="Z78" s="124" t="s">
        <v>860</v>
      </c>
      <c r="AA78" s="67">
        <v>253882</v>
      </c>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50"/>
      <c r="CQ78" s="50"/>
      <c r="CR78" s="50"/>
      <c r="CS78" s="50"/>
      <c r="CT78" s="50"/>
      <c r="CU78" s="50"/>
      <c r="CV78" s="50"/>
      <c r="CW78" s="50"/>
      <c r="CX78" s="50"/>
      <c r="CY78" s="50"/>
      <c r="CZ78" s="50"/>
      <c r="DA78" s="50"/>
      <c r="DB78" s="50"/>
      <c r="DC78" s="50"/>
      <c r="DD78" s="50"/>
      <c r="DE78" s="50"/>
      <c r="DF78" s="50"/>
      <c r="DG78" s="50"/>
      <c r="DH78" s="50"/>
      <c r="DI78" s="50"/>
      <c r="DJ78" s="50"/>
      <c r="DK78" s="50"/>
      <c r="DL78" s="50"/>
      <c r="DM78" s="50"/>
      <c r="DN78" s="50"/>
      <c r="DO78" s="50"/>
      <c r="DP78" s="50"/>
      <c r="DQ78" s="50"/>
      <c r="DR78" s="50"/>
      <c r="DS78" s="50"/>
      <c r="DT78" s="50"/>
      <c r="DU78" s="50"/>
      <c r="DV78" s="50"/>
      <c r="DW78" s="50"/>
      <c r="DX78" s="50"/>
      <c r="DY78" s="50"/>
      <c r="DZ78" s="50"/>
      <c r="EA78" s="50"/>
      <c r="EB78" s="50"/>
    </row>
    <row r="79" spans="1:132" s="51" customFormat="1" ht="15" x14ac:dyDescent="0.25">
      <c r="A79" s="375"/>
      <c r="B79" s="389"/>
      <c r="C79" s="389"/>
      <c r="D79" s="375"/>
      <c r="E79" s="389"/>
      <c r="F79" s="378"/>
      <c r="G79" s="384"/>
      <c r="H79" s="375"/>
      <c r="I79" s="375"/>
      <c r="J79" s="378"/>
      <c r="K79" s="375"/>
      <c r="L79" s="375"/>
      <c r="M79" s="378"/>
      <c r="N79" s="375"/>
      <c r="O79" s="376"/>
      <c r="P79" s="374"/>
      <c r="Q79" s="450"/>
      <c r="R79" s="451"/>
      <c r="S79" s="446"/>
      <c r="T79" s="384"/>
      <c r="U79" s="46"/>
      <c r="V79" s="70"/>
      <c r="W79" s="318"/>
      <c r="X79" s="259"/>
      <c r="Y79" s="277">
        <v>161</v>
      </c>
      <c r="Z79" s="124" t="s">
        <v>860</v>
      </c>
      <c r="AA79" s="67">
        <v>917734</v>
      </c>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0"/>
      <c r="CU79" s="50"/>
      <c r="CV79" s="50"/>
      <c r="CW79" s="50"/>
      <c r="CX79" s="50"/>
      <c r="CY79" s="50"/>
      <c r="CZ79" s="50"/>
      <c r="DA79" s="50"/>
      <c r="DB79" s="50"/>
      <c r="DC79" s="50"/>
      <c r="DD79" s="50"/>
      <c r="DE79" s="50"/>
      <c r="DF79" s="50"/>
      <c r="DG79" s="50"/>
      <c r="DH79" s="50"/>
      <c r="DI79" s="50"/>
      <c r="DJ79" s="50"/>
      <c r="DK79" s="50"/>
      <c r="DL79" s="50"/>
      <c r="DM79" s="50"/>
      <c r="DN79" s="50"/>
      <c r="DO79" s="50"/>
      <c r="DP79" s="50"/>
      <c r="DQ79" s="50"/>
      <c r="DR79" s="50"/>
      <c r="DS79" s="50"/>
      <c r="DT79" s="50"/>
      <c r="DU79" s="50"/>
      <c r="DV79" s="50"/>
      <c r="DW79" s="50"/>
      <c r="DX79" s="50"/>
      <c r="DY79" s="50"/>
      <c r="DZ79" s="50"/>
      <c r="EA79" s="50"/>
      <c r="EB79" s="50"/>
    </row>
    <row r="80" spans="1:132" s="51" customFormat="1" ht="15" x14ac:dyDescent="0.25">
      <c r="A80" s="375"/>
      <c r="B80" s="389"/>
      <c r="C80" s="389"/>
      <c r="D80" s="375"/>
      <c r="E80" s="389"/>
      <c r="F80" s="378"/>
      <c r="G80" s="384"/>
      <c r="H80" s="375"/>
      <c r="I80" s="375"/>
      <c r="J80" s="378"/>
      <c r="K80" s="375"/>
      <c r="L80" s="375"/>
      <c r="M80" s="378"/>
      <c r="N80" s="375"/>
      <c r="O80" s="376"/>
      <c r="P80" s="374"/>
      <c r="Q80" s="450"/>
      <c r="R80" s="451"/>
      <c r="S80" s="446"/>
      <c r="T80" s="384"/>
      <c r="U80" s="46"/>
      <c r="V80" s="70"/>
      <c r="W80" s="318"/>
      <c r="X80" s="259"/>
      <c r="Y80" s="277">
        <v>162</v>
      </c>
      <c r="Z80" s="124" t="s">
        <v>860</v>
      </c>
      <c r="AA80" s="67">
        <v>917734</v>
      </c>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row>
    <row r="81" spans="1:132" s="51" customFormat="1" ht="15" x14ac:dyDescent="0.25">
      <c r="A81" s="375"/>
      <c r="B81" s="389"/>
      <c r="C81" s="389"/>
      <c r="D81" s="375"/>
      <c r="E81" s="389"/>
      <c r="F81" s="378"/>
      <c r="G81" s="384"/>
      <c r="H81" s="375"/>
      <c r="I81" s="375"/>
      <c r="J81" s="378"/>
      <c r="K81" s="375"/>
      <c r="L81" s="375"/>
      <c r="M81" s="378"/>
      <c r="N81" s="375"/>
      <c r="O81" s="376"/>
      <c r="P81" s="374"/>
      <c r="Q81" s="450"/>
      <c r="R81" s="451"/>
      <c r="S81" s="446"/>
      <c r="T81" s="384"/>
      <c r="U81" s="46"/>
      <c r="V81" s="70"/>
      <c r="W81" s="318"/>
      <c r="X81" s="259"/>
      <c r="Y81" s="277">
        <v>163</v>
      </c>
      <c r="Z81" s="124" t="s">
        <v>860</v>
      </c>
      <c r="AA81" s="67">
        <v>980850</v>
      </c>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c r="BY81" s="50"/>
      <c r="BZ81" s="50"/>
      <c r="CA81" s="50"/>
      <c r="CB81" s="50"/>
      <c r="CC81" s="50"/>
      <c r="CD81" s="50"/>
      <c r="CE81" s="50"/>
      <c r="CF81" s="50"/>
      <c r="CG81" s="50"/>
      <c r="CH81" s="50"/>
      <c r="CI81" s="50"/>
      <c r="CJ81" s="50"/>
      <c r="CK81" s="50"/>
      <c r="CL81" s="50"/>
      <c r="CM81" s="50"/>
      <c r="CN81" s="50"/>
      <c r="CO81" s="50"/>
      <c r="CP81" s="50"/>
      <c r="CQ81" s="50"/>
      <c r="CR81" s="50"/>
      <c r="CS81" s="50"/>
      <c r="CT81" s="50"/>
      <c r="CU81" s="50"/>
      <c r="CV81" s="50"/>
      <c r="CW81" s="50"/>
      <c r="CX81" s="50"/>
      <c r="CY81" s="50"/>
      <c r="CZ81" s="50"/>
      <c r="DA81" s="50"/>
      <c r="DB81" s="50"/>
      <c r="DC81" s="50"/>
      <c r="DD81" s="50"/>
      <c r="DE81" s="50"/>
      <c r="DF81" s="50"/>
      <c r="DG81" s="50"/>
      <c r="DH81" s="50"/>
      <c r="DI81" s="50"/>
      <c r="DJ81" s="50"/>
      <c r="DK81" s="50"/>
      <c r="DL81" s="50"/>
      <c r="DM81" s="50"/>
      <c r="DN81" s="50"/>
      <c r="DO81" s="50"/>
      <c r="DP81" s="50"/>
      <c r="DQ81" s="50"/>
      <c r="DR81" s="50"/>
      <c r="DS81" s="50"/>
      <c r="DT81" s="50"/>
      <c r="DU81" s="50"/>
      <c r="DV81" s="50"/>
      <c r="DW81" s="50"/>
      <c r="DX81" s="50"/>
      <c r="DY81" s="50"/>
      <c r="DZ81" s="50"/>
      <c r="EA81" s="50"/>
      <c r="EB81" s="50"/>
    </row>
    <row r="82" spans="1:132" s="51" customFormat="1" ht="15" x14ac:dyDescent="0.25">
      <c r="A82" s="375"/>
      <c r="B82" s="389"/>
      <c r="C82" s="389"/>
      <c r="D82" s="375"/>
      <c r="E82" s="389"/>
      <c r="F82" s="378"/>
      <c r="G82" s="384"/>
      <c r="H82" s="375"/>
      <c r="I82" s="375"/>
      <c r="J82" s="378"/>
      <c r="K82" s="375"/>
      <c r="L82" s="375"/>
      <c r="M82" s="378"/>
      <c r="N82" s="375"/>
      <c r="O82" s="376"/>
      <c r="P82" s="374"/>
      <c r="Q82" s="450"/>
      <c r="R82" s="451"/>
      <c r="S82" s="446"/>
      <c r="T82" s="384"/>
      <c r="U82" s="46"/>
      <c r="V82" s="70"/>
      <c r="W82" s="318"/>
      <c r="X82" s="259"/>
      <c r="Y82" s="277">
        <v>164</v>
      </c>
      <c r="Z82" s="124" t="s">
        <v>860</v>
      </c>
      <c r="AA82" s="67">
        <v>673941</v>
      </c>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row>
    <row r="83" spans="1:132" s="51" customFormat="1" ht="15" x14ac:dyDescent="0.25">
      <c r="A83" s="375"/>
      <c r="B83" s="389"/>
      <c r="C83" s="389"/>
      <c r="D83" s="375"/>
      <c r="E83" s="389"/>
      <c r="F83" s="378"/>
      <c r="G83" s="384"/>
      <c r="H83" s="375"/>
      <c r="I83" s="375"/>
      <c r="J83" s="378"/>
      <c r="K83" s="375"/>
      <c r="L83" s="375"/>
      <c r="M83" s="378"/>
      <c r="N83" s="375"/>
      <c r="O83" s="376"/>
      <c r="P83" s="374"/>
      <c r="Q83" s="450"/>
      <c r="R83" s="451"/>
      <c r="S83" s="446"/>
      <c r="T83" s="384"/>
      <c r="U83" s="46"/>
      <c r="V83" s="70"/>
      <c r="W83" s="318"/>
      <c r="X83" s="259"/>
      <c r="Y83" s="277">
        <v>166</v>
      </c>
      <c r="Z83" s="124" t="s">
        <v>860</v>
      </c>
      <c r="AA83" s="67">
        <v>980850</v>
      </c>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c r="CA83" s="50"/>
      <c r="CB83" s="50"/>
      <c r="CC83" s="50"/>
      <c r="CD83" s="50"/>
      <c r="CE83" s="50"/>
      <c r="CF83" s="50"/>
      <c r="CG83" s="50"/>
      <c r="CH83" s="50"/>
      <c r="CI83" s="50"/>
      <c r="CJ83" s="50"/>
      <c r="CK83" s="50"/>
      <c r="CL83" s="50"/>
      <c r="CM83" s="50"/>
      <c r="CN83" s="50"/>
      <c r="CO83" s="50"/>
      <c r="CP83" s="50"/>
      <c r="CQ83" s="50"/>
      <c r="CR83" s="50"/>
      <c r="CS83" s="50"/>
      <c r="CT83" s="50"/>
      <c r="CU83" s="50"/>
      <c r="CV83" s="50"/>
      <c r="CW83" s="50"/>
      <c r="CX83" s="50"/>
      <c r="CY83" s="50"/>
      <c r="CZ83" s="50"/>
      <c r="DA83" s="50"/>
      <c r="DB83" s="50"/>
      <c r="DC83" s="50"/>
      <c r="DD83" s="50"/>
      <c r="DE83" s="50"/>
      <c r="DF83" s="50"/>
      <c r="DG83" s="50"/>
      <c r="DH83" s="50"/>
      <c r="DI83" s="50"/>
      <c r="DJ83" s="50"/>
      <c r="DK83" s="50"/>
      <c r="DL83" s="50"/>
      <c r="DM83" s="50"/>
      <c r="DN83" s="50"/>
      <c r="DO83" s="50"/>
      <c r="DP83" s="50"/>
      <c r="DQ83" s="50"/>
      <c r="DR83" s="50"/>
      <c r="DS83" s="50"/>
      <c r="DT83" s="50"/>
      <c r="DU83" s="50"/>
      <c r="DV83" s="50"/>
      <c r="DW83" s="50"/>
      <c r="DX83" s="50"/>
      <c r="DY83" s="50"/>
      <c r="DZ83" s="50"/>
      <c r="EA83" s="50"/>
      <c r="EB83" s="50"/>
    </row>
    <row r="84" spans="1:132" s="51" customFormat="1" ht="15" x14ac:dyDescent="0.25">
      <c r="A84" s="375"/>
      <c r="B84" s="389"/>
      <c r="C84" s="389"/>
      <c r="D84" s="375"/>
      <c r="E84" s="389"/>
      <c r="F84" s="378"/>
      <c r="G84" s="384"/>
      <c r="H84" s="375"/>
      <c r="I84" s="375"/>
      <c r="J84" s="378"/>
      <c r="K84" s="375"/>
      <c r="L84" s="375"/>
      <c r="M84" s="378"/>
      <c r="N84" s="375"/>
      <c r="O84" s="376"/>
      <c r="P84" s="374"/>
      <c r="Q84" s="450"/>
      <c r="R84" s="451"/>
      <c r="S84" s="446"/>
      <c r="T84" s="384"/>
      <c r="U84" s="46"/>
      <c r="V84" s="70"/>
      <c r="W84" s="318"/>
      <c r="X84" s="259"/>
      <c r="Y84" s="277">
        <v>167</v>
      </c>
      <c r="Z84" s="124" t="s">
        <v>860</v>
      </c>
      <c r="AA84" s="67">
        <v>936390</v>
      </c>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c r="CB84" s="50"/>
      <c r="CC84" s="50"/>
      <c r="CD84" s="50"/>
      <c r="CE84" s="50"/>
      <c r="CF84" s="50"/>
      <c r="CG84" s="50"/>
      <c r="CH84" s="50"/>
      <c r="CI84" s="50"/>
      <c r="CJ84" s="50"/>
      <c r="CK84" s="50"/>
      <c r="CL84" s="50"/>
      <c r="CM84" s="50"/>
      <c r="CN84" s="50"/>
      <c r="CO84" s="50"/>
      <c r="CP84" s="50"/>
      <c r="CQ84" s="50"/>
      <c r="CR84" s="50"/>
      <c r="CS84" s="50"/>
      <c r="CT84" s="50"/>
      <c r="CU84" s="50"/>
      <c r="CV84" s="50"/>
      <c r="CW84" s="50"/>
      <c r="CX84" s="50"/>
      <c r="CY84" s="50"/>
      <c r="CZ84" s="50"/>
      <c r="DA84" s="50"/>
      <c r="DB84" s="50"/>
      <c r="DC84" s="50"/>
      <c r="DD84" s="50"/>
      <c r="DE84" s="50"/>
      <c r="DF84" s="50"/>
      <c r="DG84" s="50"/>
      <c r="DH84" s="50"/>
      <c r="DI84" s="50"/>
      <c r="DJ84" s="50"/>
      <c r="DK84" s="50"/>
      <c r="DL84" s="50"/>
      <c r="DM84" s="50"/>
      <c r="DN84" s="50"/>
      <c r="DO84" s="50"/>
      <c r="DP84" s="50"/>
      <c r="DQ84" s="50"/>
      <c r="DR84" s="50"/>
      <c r="DS84" s="50"/>
      <c r="DT84" s="50"/>
      <c r="DU84" s="50"/>
      <c r="DV84" s="50"/>
      <c r="DW84" s="50"/>
      <c r="DX84" s="50"/>
      <c r="DY84" s="50"/>
      <c r="DZ84" s="50"/>
      <c r="EA84" s="50"/>
      <c r="EB84" s="50"/>
    </row>
    <row r="85" spans="1:132" s="51" customFormat="1" ht="15" x14ac:dyDescent="0.25">
      <c r="A85" s="375"/>
      <c r="B85" s="389"/>
      <c r="C85" s="389"/>
      <c r="D85" s="375"/>
      <c r="E85" s="389"/>
      <c r="F85" s="378"/>
      <c r="G85" s="384"/>
      <c r="H85" s="375"/>
      <c r="I85" s="375"/>
      <c r="J85" s="378"/>
      <c r="K85" s="375"/>
      <c r="L85" s="375"/>
      <c r="M85" s="378"/>
      <c r="N85" s="375"/>
      <c r="O85" s="376"/>
      <c r="P85" s="374"/>
      <c r="Q85" s="450"/>
      <c r="R85" s="451"/>
      <c r="S85" s="446"/>
      <c r="T85" s="384"/>
      <c r="U85" s="46"/>
      <c r="V85" s="70"/>
      <c r="W85" s="318"/>
      <c r="X85" s="259"/>
      <c r="Y85" s="277">
        <v>169</v>
      </c>
      <c r="Z85" s="124" t="s">
        <v>860</v>
      </c>
      <c r="AA85" s="67">
        <v>936390</v>
      </c>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c r="EA85" s="50"/>
      <c r="EB85" s="50"/>
    </row>
    <row r="86" spans="1:132" s="51" customFormat="1" ht="15" x14ac:dyDescent="0.25">
      <c r="A86" s="375"/>
      <c r="B86" s="389"/>
      <c r="C86" s="389"/>
      <c r="D86" s="375"/>
      <c r="E86" s="389"/>
      <c r="F86" s="378"/>
      <c r="G86" s="384"/>
      <c r="H86" s="375"/>
      <c r="I86" s="375"/>
      <c r="J86" s="378"/>
      <c r="K86" s="375"/>
      <c r="L86" s="375"/>
      <c r="M86" s="378"/>
      <c r="N86" s="375"/>
      <c r="O86" s="376"/>
      <c r="P86" s="374"/>
      <c r="Q86" s="450"/>
      <c r="R86" s="451"/>
      <c r="S86" s="446"/>
      <c r="T86" s="384"/>
      <c r="U86" s="46"/>
      <c r="V86" s="70"/>
      <c r="W86" s="318"/>
      <c r="X86" s="259"/>
      <c r="Y86" s="277">
        <v>175</v>
      </c>
      <c r="Z86" s="124" t="s">
        <v>860</v>
      </c>
      <c r="AA86" s="67">
        <v>917734</v>
      </c>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c r="CA86" s="50"/>
      <c r="CB86" s="50"/>
      <c r="CC86" s="50"/>
      <c r="CD86" s="50"/>
      <c r="CE86" s="50"/>
      <c r="CF86" s="50"/>
      <c r="CG86" s="50"/>
      <c r="CH86" s="50"/>
      <c r="CI86" s="50"/>
      <c r="CJ86" s="50"/>
      <c r="CK86" s="50"/>
      <c r="CL86" s="50"/>
      <c r="CM86" s="50"/>
      <c r="CN86" s="50"/>
      <c r="CO86" s="50"/>
      <c r="CP86" s="50"/>
      <c r="CQ86" s="50"/>
      <c r="CR86" s="50"/>
      <c r="CS86" s="50"/>
      <c r="CT86" s="50"/>
      <c r="CU86" s="50"/>
      <c r="CV86" s="50"/>
      <c r="CW86" s="50"/>
      <c r="CX86" s="50"/>
      <c r="CY86" s="50"/>
      <c r="CZ86" s="50"/>
      <c r="DA86" s="50"/>
      <c r="DB86" s="50"/>
      <c r="DC86" s="50"/>
      <c r="DD86" s="50"/>
      <c r="DE86" s="50"/>
      <c r="DF86" s="50"/>
      <c r="DG86" s="50"/>
      <c r="DH86" s="50"/>
      <c r="DI86" s="50"/>
      <c r="DJ86" s="50"/>
      <c r="DK86" s="50"/>
      <c r="DL86" s="50"/>
      <c r="DM86" s="50"/>
      <c r="DN86" s="50"/>
      <c r="DO86" s="50"/>
      <c r="DP86" s="50"/>
      <c r="DQ86" s="50"/>
      <c r="DR86" s="50"/>
      <c r="DS86" s="50"/>
      <c r="DT86" s="50"/>
      <c r="DU86" s="50"/>
      <c r="DV86" s="50"/>
      <c r="DW86" s="50"/>
      <c r="DX86" s="50"/>
      <c r="DY86" s="50"/>
      <c r="DZ86" s="50"/>
      <c r="EA86" s="50"/>
      <c r="EB86" s="50"/>
    </row>
    <row r="87" spans="1:132" s="51" customFormat="1" ht="15" x14ac:dyDescent="0.25">
      <c r="A87" s="375"/>
      <c r="B87" s="389"/>
      <c r="C87" s="389"/>
      <c r="D87" s="375"/>
      <c r="E87" s="389"/>
      <c r="F87" s="378"/>
      <c r="G87" s="384"/>
      <c r="H87" s="375"/>
      <c r="I87" s="375"/>
      <c r="J87" s="378"/>
      <c r="K87" s="375"/>
      <c r="L87" s="375"/>
      <c r="M87" s="378"/>
      <c r="N87" s="375"/>
      <c r="O87" s="376"/>
      <c r="P87" s="374"/>
      <c r="Q87" s="450"/>
      <c r="R87" s="451"/>
      <c r="S87" s="446"/>
      <c r="T87" s="384"/>
      <c r="U87" s="46"/>
      <c r="V87" s="70"/>
      <c r="W87" s="318"/>
      <c r="X87" s="259"/>
      <c r="Y87" s="277">
        <v>189</v>
      </c>
      <c r="Z87" s="124" t="s">
        <v>861</v>
      </c>
      <c r="AA87" s="67">
        <v>930054</v>
      </c>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c r="CA87" s="50"/>
      <c r="CB87" s="50"/>
      <c r="CC87" s="50"/>
      <c r="CD87" s="50"/>
      <c r="CE87" s="50"/>
      <c r="CF87" s="50"/>
      <c r="CG87" s="50"/>
      <c r="CH87" s="50"/>
      <c r="CI87" s="50"/>
      <c r="CJ87" s="50"/>
      <c r="CK87" s="50"/>
      <c r="CL87" s="50"/>
      <c r="CM87" s="50"/>
      <c r="CN87" s="50"/>
      <c r="CO87" s="50"/>
      <c r="CP87" s="50"/>
      <c r="CQ87" s="50"/>
      <c r="CR87" s="50"/>
      <c r="CS87" s="50"/>
      <c r="CT87" s="50"/>
      <c r="CU87" s="50"/>
      <c r="CV87" s="50"/>
      <c r="CW87" s="50"/>
      <c r="CX87" s="50"/>
      <c r="CY87" s="50"/>
      <c r="CZ87" s="50"/>
      <c r="DA87" s="50"/>
      <c r="DB87" s="50"/>
      <c r="DC87" s="50"/>
      <c r="DD87" s="50"/>
      <c r="DE87" s="50"/>
      <c r="DF87" s="50"/>
      <c r="DG87" s="50"/>
      <c r="DH87" s="50"/>
      <c r="DI87" s="50"/>
      <c r="DJ87" s="50"/>
      <c r="DK87" s="50"/>
      <c r="DL87" s="50"/>
      <c r="DM87" s="50"/>
      <c r="DN87" s="50"/>
      <c r="DO87" s="50"/>
      <c r="DP87" s="50"/>
      <c r="DQ87" s="50"/>
      <c r="DR87" s="50"/>
      <c r="DS87" s="50"/>
      <c r="DT87" s="50"/>
      <c r="DU87" s="50"/>
      <c r="DV87" s="50"/>
      <c r="DW87" s="50"/>
      <c r="DX87" s="50"/>
      <c r="DY87" s="50"/>
      <c r="DZ87" s="50"/>
      <c r="EA87" s="50"/>
      <c r="EB87" s="50"/>
    </row>
    <row r="88" spans="1:132" s="51" customFormat="1" ht="15" x14ac:dyDescent="0.25">
      <c r="A88" s="375"/>
      <c r="B88" s="389"/>
      <c r="C88" s="389"/>
      <c r="D88" s="375"/>
      <c r="E88" s="389"/>
      <c r="F88" s="378"/>
      <c r="G88" s="384"/>
      <c r="H88" s="375"/>
      <c r="I88" s="375"/>
      <c r="J88" s="378"/>
      <c r="K88" s="375"/>
      <c r="L88" s="375"/>
      <c r="M88" s="378"/>
      <c r="N88" s="375"/>
      <c r="O88" s="376"/>
      <c r="P88" s="374"/>
      <c r="Q88" s="450"/>
      <c r="R88" s="451"/>
      <c r="S88" s="446"/>
      <c r="T88" s="384"/>
      <c r="U88" s="46"/>
      <c r="V88" s="70"/>
      <c r="W88" s="318"/>
      <c r="X88" s="259"/>
      <c r="Y88" s="277">
        <v>190</v>
      </c>
      <c r="Z88" s="124" t="s">
        <v>861</v>
      </c>
      <c r="AA88" s="67">
        <v>930054</v>
      </c>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row>
    <row r="89" spans="1:132" s="51" customFormat="1" ht="15" x14ac:dyDescent="0.25">
      <c r="A89" s="375"/>
      <c r="B89" s="389"/>
      <c r="C89" s="389"/>
      <c r="D89" s="375"/>
      <c r="E89" s="389"/>
      <c r="F89" s="378"/>
      <c r="G89" s="384"/>
      <c r="H89" s="375"/>
      <c r="I89" s="375"/>
      <c r="J89" s="378"/>
      <c r="K89" s="375"/>
      <c r="L89" s="375"/>
      <c r="M89" s="378"/>
      <c r="N89" s="375"/>
      <c r="O89" s="376"/>
      <c r="P89" s="374"/>
      <c r="Q89" s="450"/>
      <c r="R89" s="451"/>
      <c r="S89" s="446"/>
      <c r="T89" s="384"/>
      <c r="U89" s="46"/>
      <c r="V89" s="70"/>
      <c r="W89" s="318"/>
      <c r="X89" s="259"/>
      <c r="Y89" s="277">
        <v>260</v>
      </c>
      <c r="Z89" s="124" t="s">
        <v>862</v>
      </c>
      <c r="AA89" s="67">
        <v>625994</v>
      </c>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0"/>
      <c r="CU89" s="50"/>
      <c r="CV89" s="50"/>
      <c r="CW89" s="50"/>
      <c r="CX89" s="50"/>
      <c r="CY89" s="50"/>
      <c r="CZ89" s="50"/>
      <c r="DA89" s="50"/>
      <c r="DB89" s="50"/>
      <c r="DC89" s="50"/>
      <c r="DD89" s="50"/>
      <c r="DE89" s="50"/>
      <c r="DF89" s="50"/>
      <c r="DG89" s="50"/>
      <c r="DH89" s="50"/>
      <c r="DI89" s="50"/>
      <c r="DJ89" s="50"/>
      <c r="DK89" s="50"/>
      <c r="DL89" s="50"/>
      <c r="DM89" s="50"/>
      <c r="DN89" s="50"/>
      <c r="DO89" s="50"/>
      <c r="DP89" s="50"/>
      <c r="DQ89" s="50"/>
      <c r="DR89" s="50"/>
      <c r="DS89" s="50"/>
      <c r="DT89" s="50"/>
      <c r="DU89" s="50"/>
      <c r="DV89" s="50"/>
      <c r="DW89" s="50"/>
      <c r="DX89" s="50"/>
      <c r="DY89" s="50"/>
      <c r="DZ89" s="50"/>
      <c r="EA89" s="50"/>
      <c r="EB89" s="50"/>
    </row>
    <row r="90" spans="1:132" s="51" customFormat="1" ht="15" x14ac:dyDescent="0.25">
      <c r="A90" s="375"/>
      <c r="B90" s="389"/>
      <c r="C90" s="389"/>
      <c r="D90" s="375"/>
      <c r="E90" s="389"/>
      <c r="F90" s="378"/>
      <c r="G90" s="384"/>
      <c r="H90" s="375"/>
      <c r="I90" s="375"/>
      <c r="J90" s="378"/>
      <c r="K90" s="375"/>
      <c r="L90" s="375"/>
      <c r="M90" s="378"/>
      <c r="N90" s="375"/>
      <c r="O90" s="376"/>
      <c r="P90" s="374"/>
      <c r="Q90" s="450"/>
      <c r="R90" s="451"/>
      <c r="S90" s="446"/>
      <c r="T90" s="384"/>
      <c r="U90" s="46"/>
      <c r="V90" s="70"/>
      <c r="W90" s="318"/>
      <c r="X90" s="259"/>
      <c r="Y90" s="277">
        <v>261</v>
      </c>
      <c r="Z90" s="124" t="s">
        <v>862</v>
      </c>
      <c r="AA90" s="67">
        <v>1071738</v>
      </c>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c r="DH90" s="50"/>
      <c r="DI90" s="50"/>
      <c r="DJ90" s="50"/>
      <c r="DK90" s="50"/>
      <c r="DL90" s="50"/>
      <c r="DM90" s="50"/>
      <c r="DN90" s="50"/>
      <c r="DO90" s="50"/>
      <c r="DP90" s="50"/>
      <c r="DQ90" s="50"/>
      <c r="DR90" s="50"/>
      <c r="DS90" s="50"/>
      <c r="DT90" s="50"/>
      <c r="DU90" s="50"/>
      <c r="DV90" s="50"/>
      <c r="DW90" s="50"/>
      <c r="DX90" s="50"/>
      <c r="DY90" s="50"/>
      <c r="DZ90" s="50"/>
      <c r="EA90" s="50"/>
      <c r="EB90" s="50"/>
    </row>
    <row r="91" spans="1:132" s="51" customFormat="1" ht="15" x14ac:dyDescent="0.25">
      <c r="A91" s="375"/>
      <c r="B91" s="389"/>
      <c r="C91" s="389"/>
      <c r="D91" s="375"/>
      <c r="E91" s="389"/>
      <c r="F91" s="378"/>
      <c r="G91" s="384"/>
      <c r="H91" s="375"/>
      <c r="I91" s="375"/>
      <c r="J91" s="378"/>
      <c r="K91" s="375"/>
      <c r="L91" s="375"/>
      <c r="M91" s="378"/>
      <c r="N91" s="375"/>
      <c r="O91" s="376"/>
      <c r="P91" s="374"/>
      <c r="Q91" s="450"/>
      <c r="R91" s="451"/>
      <c r="S91" s="446"/>
      <c r="T91" s="384"/>
      <c r="U91" s="46"/>
      <c r="V91" s="70"/>
      <c r="W91" s="318"/>
      <c r="X91" s="259"/>
      <c r="Y91" s="277">
        <v>262</v>
      </c>
      <c r="Z91" s="124" t="s">
        <v>862</v>
      </c>
      <c r="AA91" s="67">
        <v>1384604</v>
      </c>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c r="CJ91" s="50"/>
      <c r="CK91" s="50"/>
      <c r="CL91" s="50"/>
      <c r="CM91" s="50"/>
      <c r="CN91" s="50"/>
      <c r="CO91" s="50"/>
      <c r="CP91" s="50"/>
      <c r="CQ91" s="50"/>
      <c r="CR91" s="50"/>
      <c r="CS91" s="50"/>
      <c r="CT91" s="50"/>
      <c r="CU91" s="50"/>
      <c r="CV91" s="50"/>
      <c r="CW91" s="50"/>
      <c r="CX91" s="50"/>
      <c r="CY91" s="50"/>
      <c r="CZ91" s="50"/>
      <c r="DA91" s="50"/>
      <c r="DB91" s="50"/>
      <c r="DC91" s="50"/>
      <c r="DD91" s="50"/>
      <c r="DE91" s="50"/>
      <c r="DF91" s="50"/>
      <c r="DG91" s="50"/>
      <c r="DH91" s="50"/>
      <c r="DI91" s="50"/>
      <c r="DJ91" s="50"/>
      <c r="DK91" s="50"/>
      <c r="DL91" s="50"/>
      <c r="DM91" s="50"/>
      <c r="DN91" s="50"/>
      <c r="DO91" s="50"/>
      <c r="DP91" s="50"/>
      <c r="DQ91" s="50"/>
      <c r="DR91" s="50"/>
      <c r="DS91" s="50"/>
      <c r="DT91" s="50"/>
      <c r="DU91" s="50"/>
      <c r="DV91" s="50"/>
      <c r="DW91" s="50"/>
      <c r="DX91" s="50"/>
      <c r="DY91" s="50"/>
      <c r="DZ91" s="50"/>
      <c r="EA91" s="50"/>
      <c r="EB91" s="50"/>
    </row>
    <row r="92" spans="1:132" s="51" customFormat="1" ht="15" x14ac:dyDescent="0.25">
      <c r="A92" s="375"/>
      <c r="B92" s="389"/>
      <c r="C92" s="389"/>
      <c r="D92" s="375"/>
      <c r="E92" s="389"/>
      <c r="F92" s="378"/>
      <c r="G92" s="384"/>
      <c r="H92" s="375"/>
      <c r="I92" s="375"/>
      <c r="J92" s="378"/>
      <c r="K92" s="375"/>
      <c r="L92" s="375"/>
      <c r="M92" s="378"/>
      <c r="N92" s="375"/>
      <c r="O92" s="376"/>
      <c r="P92" s="374"/>
      <c r="Q92" s="450"/>
      <c r="R92" s="451"/>
      <c r="S92" s="446"/>
      <c r="T92" s="384"/>
      <c r="U92" s="46"/>
      <c r="V92" s="70"/>
      <c r="W92" s="318"/>
      <c r="X92" s="259"/>
      <c r="Y92" s="277">
        <v>263</v>
      </c>
      <c r="Z92" s="124" t="s">
        <v>862</v>
      </c>
      <c r="AA92" s="67">
        <v>1951164</v>
      </c>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50"/>
      <c r="CR92" s="50"/>
      <c r="CS92" s="50"/>
      <c r="CT92" s="50"/>
      <c r="CU92" s="50"/>
      <c r="CV92" s="50"/>
      <c r="CW92" s="50"/>
      <c r="CX92" s="50"/>
      <c r="CY92" s="50"/>
      <c r="CZ92" s="50"/>
      <c r="DA92" s="50"/>
      <c r="DB92" s="50"/>
      <c r="DC92" s="50"/>
      <c r="DD92" s="50"/>
      <c r="DE92" s="50"/>
      <c r="DF92" s="50"/>
      <c r="DG92" s="50"/>
      <c r="DH92" s="50"/>
      <c r="DI92" s="50"/>
      <c r="DJ92" s="50"/>
      <c r="DK92" s="50"/>
      <c r="DL92" s="50"/>
      <c r="DM92" s="50"/>
      <c r="DN92" s="50"/>
      <c r="DO92" s="50"/>
      <c r="DP92" s="50"/>
      <c r="DQ92" s="50"/>
      <c r="DR92" s="50"/>
      <c r="DS92" s="50"/>
      <c r="DT92" s="50"/>
      <c r="DU92" s="50"/>
      <c r="DV92" s="50"/>
      <c r="DW92" s="50"/>
      <c r="DX92" s="50"/>
      <c r="DY92" s="50"/>
      <c r="DZ92" s="50"/>
      <c r="EA92" s="50"/>
      <c r="EB92" s="50"/>
    </row>
    <row r="93" spans="1:132" s="51" customFormat="1" ht="15" x14ac:dyDescent="0.25">
      <c r="A93" s="375"/>
      <c r="B93" s="389"/>
      <c r="C93" s="389"/>
      <c r="D93" s="375"/>
      <c r="E93" s="389"/>
      <c r="F93" s="378"/>
      <c r="G93" s="384"/>
      <c r="H93" s="375"/>
      <c r="I93" s="375"/>
      <c r="J93" s="378"/>
      <c r="K93" s="375"/>
      <c r="L93" s="375"/>
      <c r="M93" s="378"/>
      <c r="N93" s="375"/>
      <c r="O93" s="376"/>
      <c r="P93" s="374"/>
      <c r="Q93" s="450"/>
      <c r="R93" s="451"/>
      <c r="S93" s="446"/>
      <c r="T93" s="384"/>
      <c r="U93" s="46"/>
      <c r="V93" s="70"/>
      <c r="W93" s="318"/>
      <c r="X93" s="259"/>
      <c r="Y93" s="277">
        <v>264</v>
      </c>
      <c r="Z93" s="124" t="s">
        <v>862</v>
      </c>
      <c r="AA93" s="67">
        <v>1951164</v>
      </c>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50"/>
      <c r="CR93" s="50"/>
      <c r="CS93" s="50"/>
      <c r="CT93" s="50"/>
      <c r="CU93" s="50"/>
      <c r="CV93" s="50"/>
      <c r="CW93" s="50"/>
      <c r="CX93" s="50"/>
      <c r="CY93" s="50"/>
      <c r="CZ93" s="50"/>
      <c r="DA93" s="50"/>
      <c r="DB93" s="50"/>
      <c r="DC93" s="50"/>
      <c r="DD93" s="50"/>
      <c r="DE93" s="50"/>
      <c r="DF93" s="50"/>
      <c r="DG93" s="50"/>
      <c r="DH93" s="50"/>
      <c r="DI93" s="50"/>
      <c r="DJ93" s="50"/>
      <c r="DK93" s="50"/>
      <c r="DL93" s="50"/>
      <c r="DM93" s="50"/>
      <c r="DN93" s="50"/>
      <c r="DO93" s="50"/>
      <c r="DP93" s="50"/>
      <c r="DQ93" s="50"/>
      <c r="DR93" s="50"/>
      <c r="DS93" s="50"/>
      <c r="DT93" s="50"/>
      <c r="DU93" s="50"/>
      <c r="DV93" s="50"/>
      <c r="DW93" s="50"/>
      <c r="DX93" s="50"/>
      <c r="DY93" s="50"/>
      <c r="DZ93" s="50"/>
      <c r="EA93" s="50"/>
      <c r="EB93" s="50"/>
    </row>
    <row r="94" spans="1:132" s="51" customFormat="1" ht="15" x14ac:dyDescent="0.25">
      <c r="A94" s="375"/>
      <c r="B94" s="389"/>
      <c r="C94" s="389"/>
      <c r="D94" s="375"/>
      <c r="E94" s="389"/>
      <c r="F94" s="378"/>
      <c r="G94" s="384"/>
      <c r="H94" s="375"/>
      <c r="I94" s="375"/>
      <c r="J94" s="378"/>
      <c r="K94" s="375"/>
      <c r="L94" s="375"/>
      <c r="M94" s="378"/>
      <c r="N94" s="375"/>
      <c r="O94" s="376"/>
      <c r="P94" s="374"/>
      <c r="Q94" s="450"/>
      <c r="R94" s="451"/>
      <c r="S94" s="446"/>
      <c r="T94" s="384"/>
      <c r="U94" s="46"/>
      <c r="V94" s="70"/>
      <c r="W94" s="318"/>
      <c r="X94" s="259"/>
      <c r="Y94" s="277">
        <v>265</v>
      </c>
      <c r="Z94" s="124" t="s">
        <v>862</v>
      </c>
      <c r="AA94" s="67">
        <v>625994</v>
      </c>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c r="CN94" s="50"/>
      <c r="CO94" s="50"/>
      <c r="CP94" s="50"/>
      <c r="CQ94" s="50"/>
      <c r="CR94" s="50"/>
      <c r="CS94" s="50"/>
      <c r="CT94" s="50"/>
      <c r="CU94" s="50"/>
      <c r="CV94" s="50"/>
      <c r="CW94" s="50"/>
      <c r="CX94" s="50"/>
      <c r="CY94" s="50"/>
      <c r="CZ94" s="50"/>
      <c r="DA94" s="50"/>
      <c r="DB94" s="50"/>
      <c r="DC94" s="50"/>
      <c r="DD94" s="50"/>
      <c r="DE94" s="50"/>
      <c r="DF94" s="50"/>
      <c r="DG94" s="50"/>
      <c r="DH94" s="50"/>
      <c r="DI94" s="50"/>
      <c r="DJ94" s="50"/>
      <c r="DK94" s="50"/>
      <c r="DL94" s="50"/>
      <c r="DM94" s="50"/>
      <c r="DN94" s="50"/>
      <c r="DO94" s="50"/>
      <c r="DP94" s="50"/>
      <c r="DQ94" s="50"/>
      <c r="DR94" s="50"/>
      <c r="DS94" s="50"/>
      <c r="DT94" s="50"/>
      <c r="DU94" s="50"/>
      <c r="DV94" s="50"/>
      <c r="DW94" s="50"/>
      <c r="DX94" s="50"/>
      <c r="DY94" s="50"/>
      <c r="DZ94" s="50"/>
      <c r="EA94" s="50"/>
      <c r="EB94" s="50"/>
    </row>
    <row r="95" spans="1:132" s="51" customFormat="1" ht="15" x14ac:dyDescent="0.25">
      <c r="A95" s="375"/>
      <c r="B95" s="389"/>
      <c r="C95" s="389"/>
      <c r="D95" s="375"/>
      <c r="E95" s="389"/>
      <c r="F95" s="378"/>
      <c r="G95" s="384"/>
      <c r="H95" s="375"/>
      <c r="I95" s="375"/>
      <c r="J95" s="378"/>
      <c r="K95" s="375"/>
      <c r="L95" s="375"/>
      <c r="M95" s="378"/>
      <c r="N95" s="375"/>
      <c r="O95" s="376"/>
      <c r="P95" s="374"/>
      <c r="Q95" s="450"/>
      <c r="R95" s="451"/>
      <c r="S95" s="446"/>
      <c r="T95" s="384"/>
      <c r="U95" s="46"/>
      <c r="V95" s="70"/>
      <c r="W95" s="318"/>
      <c r="X95" s="259"/>
      <c r="Y95" s="277">
        <v>266</v>
      </c>
      <c r="Z95" s="124" t="s">
        <v>862</v>
      </c>
      <c r="AA95" s="67">
        <v>548320</v>
      </c>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0"/>
      <c r="BX95" s="50"/>
      <c r="BY95" s="50"/>
      <c r="BZ95" s="50"/>
      <c r="CA95" s="50"/>
      <c r="CB95" s="50"/>
      <c r="CC95" s="50"/>
      <c r="CD95" s="50"/>
      <c r="CE95" s="50"/>
      <c r="CF95" s="50"/>
      <c r="CG95" s="50"/>
      <c r="CH95" s="50"/>
      <c r="CI95" s="50"/>
      <c r="CJ95" s="50"/>
      <c r="CK95" s="50"/>
      <c r="CL95" s="50"/>
      <c r="CM95" s="50"/>
      <c r="CN95" s="50"/>
      <c r="CO95" s="50"/>
      <c r="CP95" s="50"/>
      <c r="CQ95" s="50"/>
      <c r="CR95" s="50"/>
      <c r="CS95" s="50"/>
      <c r="CT95" s="50"/>
      <c r="CU95" s="50"/>
      <c r="CV95" s="50"/>
      <c r="CW95" s="50"/>
      <c r="CX95" s="50"/>
      <c r="CY95" s="50"/>
      <c r="CZ95" s="50"/>
      <c r="DA95" s="50"/>
      <c r="DB95" s="50"/>
      <c r="DC95" s="50"/>
      <c r="DD95" s="50"/>
      <c r="DE95" s="50"/>
      <c r="DF95" s="50"/>
      <c r="DG95" s="50"/>
      <c r="DH95" s="50"/>
      <c r="DI95" s="50"/>
      <c r="DJ95" s="50"/>
      <c r="DK95" s="50"/>
      <c r="DL95" s="50"/>
      <c r="DM95" s="50"/>
      <c r="DN95" s="50"/>
      <c r="DO95" s="50"/>
      <c r="DP95" s="50"/>
      <c r="DQ95" s="50"/>
      <c r="DR95" s="50"/>
      <c r="DS95" s="50"/>
      <c r="DT95" s="50"/>
      <c r="DU95" s="50"/>
      <c r="DV95" s="50"/>
      <c r="DW95" s="50"/>
      <c r="DX95" s="50"/>
      <c r="DY95" s="50"/>
      <c r="DZ95" s="50"/>
      <c r="EA95" s="50"/>
      <c r="EB95" s="50"/>
    </row>
    <row r="96" spans="1:132" s="51" customFormat="1" ht="15" x14ac:dyDescent="0.25">
      <c r="A96" s="375"/>
      <c r="B96" s="389"/>
      <c r="C96" s="389"/>
      <c r="D96" s="375"/>
      <c r="E96" s="389"/>
      <c r="F96" s="378"/>
      <c r="G96" s="384"/>
      <c r="H96" s="375"/>
      <c r="I96" s="375"/>
      <c r="J96" s="378"/>
      <c r="K96" s="375"/>
      <c r="L96" s="375"/>
      <c r="M96" s="378"/>
      <c r="N96" s="375"/>
      <c r="O96" s="376"/>
      <c r="P96" s="374"/>
      <c r="Q96" s="450"/>
      <c r="R96" s="451"/>
      <c r="S96" s="446"/>
      <c r="T96" s="384"/>
      <c r="U96" s="46"/>
      <c r="V96" s="70"/>
      <c r="W96" s="318"/>
      <c r="X96" s="259"/>
      <c r="Y96" s="277">
        <v>269</v>
      </c>
      <c r="Z96" s="124" t="s">
        <v>862</v>
      </c>
      <c r="AA96" s="67">
        <v>955421</v>
      </c>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c r="CQ96" s="50"/>
      <c r="CR96" s="50"/>
      <c r="CS96" s="50"/>
      <c r="CT96" s="50"/>
      <c r="CU96" s="50"/>
      <c r="CV96" s="50"/>
      <c r="CW96" s="50"/>
      <c r="CX96" s="50"/>
      <c r="CY96" s="50"/>
      <c r="CZ96" s="50"/>
      <c r="DA96" s="50"/>
      <c r="DB96" s="50"/>
      <c r="DC96" s="50"/>
      <c r="DD96" s="50"/>
      <c r="DE96" s="50"/>
      <c r="DF96" s="50"/>
      <c r="DG96" s="50"/>
      <c r="DH96" s="50"/>
      <c r="DI96" s="50"/>
      <c r="DJ96" s="50"/>
      <c r="DK96" s="50"/>
      <c r="DL96" s="50"/>
      <c r="DM96" s="50"/>
      <c r="DN96" s="50"/>
      <c r="DO96" s="50"/>
      <c r="DP96" s="50"/>
      <c r="DQ96" s="50"/>
      <c r="DR96" s="50"/>
      <c r="DS96" s="50"/>
      <c r="DT96" s="50"/>
      <c r="DU96" s="50"/>
      <c r="DV96" s="50"/>
      <c r="DW96" s="50"/>
      <c r="DX96" s="50"/>
      <c r="DY96" s="50"/>
      <c r="DZ96" s="50"/>
      <c r="EA96" s="50"/>
      <c r="EB96" s="50"/>
    </row>
    <row r="97" spans="1:132" s="51" customFormat="1" ht="15" x14ac:dyDescent="0.25">
      <c r="A97" s="375"/>
      <c r="B97" s="389"/>
      <c r="C97" s="389"/>
      <c r="D97" s="375"/>
      <c r="E97" s="389"/>
      <c r="F97" s="378"/>
      <c r="G97" s="384"/>
      <c r="H97" s="375"/>
      <c r="I97" s="375"/>
      <c r="J97" s="378"/>
      <c r="K97" s="375"/>
      <c r="L97" s="375"/>
      <c r="M97" s="378"/>
      <c r="N97" s="375"/>
      <c r="O97" s="376"/>
      <c r="P97" s="374"/>
      <c r="Q97" s="450"/>
      <c r="R97" s="451"/>
      <c r="S97" s="446"/>
      <c r="T97" s="384"/>
      <c r="U97" s="46"/>
      <c r="V97" s="70"/>
      <c r="W97" s="318"/>
      <c r="X97" s="259"/>
      <c r="Y97" s="277">
        <v>270</v>
      </c>
      <c r="Z97" s="124" t="s">
        <v>862</v>
      </c>
      <c r="AA97" s="67">
        <v>1114551</v>
      </c>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50"/>
      <c r="BV97" s="50"/>
      <c r="BW97" s="50"/>
      <c r="BX97" s="50"/>
      <c r="BY97" s="50"/>
      <c r="BZ97" s="50"/>
      <c r="CA97" s="50"/>
      <c r="CB97" s="50"/>
      <c r="CC97" s="50"/>
      <c r="CD97" s="50"/>
      <c r="CE97" s="50"/>
      <c r="CF97" s="50"/>
      <c r="CG97" s="50"/>
      <c r="CH97" s="50"/>
      <c r="CI97" s="50"/>
      <c r="CJ97" s="50"/>
      <c r="CK97" s="50"/>
      <c r="CL97" s="50"/>
      <c r="CM97" s="50"/>
      <c r="CN97" s="50"/>
      <c r="CO97" s="50"/>
      <c r="CP97" s="50"/>
      <c r="CQ97" s="50"/>
      <c r="CR97" s="50"/>
      <c r="CS97" s="50"/>
      <c r="CT97" s="50"/>
      <c r="CU97" s="50"/>
      <c r="CV97" s="50"/>
      <c r="CW97" s="50"/>
      <c r="CX97" s="50"/>
      <c r="CY97" s="50"/>
      <c r="CZ97" s="50"/>
      <c r="DA97" s="50"/>
      <c r="DB97" s="50"/>
      <c r="DC97" s="50"/>
      <c r="DD97" s="50"/>
      <c r="DE97" s="50"/>
      <c r="DF97" s="50"/>
      <c r="DG97" s="50"/>
      <c r="DH97" s="50"/>
      <c r="DI97" s="50"/>
      <c r="DJ97" s="50"/>
      <c r="DK97" s="50"/>
      <c r="DL97" s="50"/>
      <c r="DM97" s="50"/>
      <c r="DN97" s="50"/>
      <c r="DO97" s="50"/>
      <c r="DP97" s="50"/>
      <c r="DQ97" s="50"/>
      <c r="DR97" s="50"/>
      <c r="DS97" s="50"/>
      <c r="DT97" s="50"/>
      <c r="DU97" s="50"/>
      <c r="DV97" s="50"/>
      <c r="DW97" s="50"/>
      <c r="DX97" s="50"/>
      <c r="DY97" s="50"/>
      <c r="DZ97" s="50"/>
      <c r="EA97" s="50"/>
      <c r="EB97" s="50"/>
    </row>
    <row r="98" spans="1:132" s="51" customFormat="1" ht="15" x14ac:dyDescent="0.25">
      <c r="A98" s="375"/>
      <c r="B98" s="389"/>
      <c r="C98" s="389"/>
      <c r="D98" s="375"/>
      <c r="E98" s="389"/>
      <c r="F98" s="378"/>
      <c r="G98" s="384"/>
      <c r="H98" s="375"/>
      <c r="I98" s="375"/>
      <c r="J98" s="378"/>
      <c r="K98" s="375"/>
      <c r="L98" s="375"/>
      <c r="M98" s="378"/>
      <c r="N98" s="375"/>
      <c r="O98" s="376"/>
      <c r="P98" s="374"/>
      <c r="Q98" s="450"/>
      <c r="R98" s="451"/>
      <c r="S98" s="446"/>
      <c r="T98" s="384"/>
      <c r="U98" s="46"/>
      <c r="V98" s="70"/>
      <c r="W98" s="318"/>
      <c r="X98" s="259"/>
      <c r="Y98" s="277">
        <v>465</v>
      </c>
      <c r="Z98" s="124" t="s">
        <v>880</v>
      </c>
      <c r="AA98" s="67">
        <v>841755</v>
      </c>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0"/>
      <c r="BX98" s="50"/>
      <c r="BY98" s="50"/>
      <c r="BZ98" s="50"/>
      <c r="CA98" s="50"/>
      <c r="CB98" s="50"/>
      <c r="CC98" s="50"/>
      <c r="CD98" s="50"/>
      <c r="CE98" s="50"/>
      <c r="CF98" s="50"/>
      <c r="CG98" s="50"/>
      <c r="CH98" s="50"/>
      <c r="CI98" s="50"/>
      <c r="CJ98" s="50"/>
      <c r="CK98" s="50"/>
      <c r="CL98" s="50"/>
      <c r="CM98" s="50"/>
      <c r="CN98" s="50"/>
      <c r="CO98" s="50"/>
      <c r="CP98" s="50"/>
      <c r="CQ98" s="50"/>
      <c r="CR98" s="50"/>
      <c r="CS98" s="50"/>
      <c r="CT98" s="50"/>
      <c r="CU98" s="50"/>
      <c r="CV98" s="50"/>
      <c r="CW98" s="50"/>
      <c r="CX98" s="50"/>
      <c r="CY98" s="50"/>
      <c r="CZ98" s="50"/>
      <c r="DA98" s="50"/>
      <c r="DB98" s="50"/>
      <c r="DC98" s="50"/>
      <c r="DD98" s="50"/>
      <c r="DE98" s="50"/>
      <c r="DF98" s="50"/>
      <c r="DG98" s="50"/>
      <c r="DH98" s="50"/>
      <c r="DI98" s="50"/>
      <c r="DJ98" s="50"/>
      <c r="DK98" s="50"/>
      <c r="DL98" s="50"/>
      <c r="DM98" s="50"/>
      <c r="DN98" s="50"/>
      <c r="DO98" s="50"/>
      <c r="DP98" s="50"/>
      <c r="DQ98" s="50"/>
      <c r="DR98" s="50"/>
      <c r="DS98" s="50"/>
      <c r="DT98" s="50"/>
      <c r="DU98" s="50"/>
      <c r="DV98" s="50"/>
      <c r="DW98" s="50"/>
      <c r="DX98" s="50"/>
      <c r="DY98" s="50"/>
      <c r="DZ98" s="50"/>
      <c r="EA98" s="50"/>
      <c r="EB98" s="50"/>
    </row>
    <row r="99" spans="1:132" s="51" customFormat="1" ht="15" x14ac:dyDescent="0.25">
      <c r="A99" s="375"/>
      <c r="B99" s="389"/>
      <c r="C99" s="389"/>
      <c r="D99" s="375"/>
      <c r="E99" s="389"/>
      <c r="F99" s="378"/>
      <c r="G99" s="384"/>
      <c r="H99" s="375"/>
      <c r="I99" s="375"/>
      <c r="J99" s="378"/>
      <c r="K99" s="375"/>
      <c r="L99" s="375"/>
      <c r="M99" s="378"/>
      <c r="N99" s="375"/>
      <c r="O99" s="376"/>
      <c r="P99" s="374"/>
      <c r="Q99" s="450"/>
      <c r="R99" s="451"/>
      <c r="S99" s="446"/>
      <c r="T99" s="384"/>
      <c r="U99" s="46"/>
      <c r="V99" s="70"/>
      <c r="W99" s="318"/>
      <c r="X99" s="259"/>
      <c r="Y99" s="277">
        <v>557</v>
      </c>
      <c r="Z99" s="124" t="s">
        <v>881</v>
      </c>
      <c r="AA99" s="67">
        <v>949074</v>
      </c>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0"/>
      <c r="BX99" s="50"/>
      <c r="BY99" s="50"/>
      <c r="BZ99" s="50"/>
      <c r="CA99" s="50"/>
      <c r="CB99" s="50"/>
      <c r="CC99" s="50"/>
      <c r="CD99" s="50"/>
      <c r="CE99" s="50"/>
      <c r="CF99" s="50"/>
      <c r="CG99" s="50"/>
      <c r="CH99" s="50"/>
      <c r="CI99" s="50"/>
      <c r="CJ99" s="50"/>
      <c r="CK99" s="50"/>
      <c r="CL99" s="50"/>
      <c r="CM99" s="50"/>
      <c r="CN99" s="50"/>
      <c r="CO99" s="50"/>
      <c r="CP99" s="50"/>
      <c r="CQ99" s="50"/>
      <c r="CR99" s="50"/>
      <c r="CS99" s="50"/>
      <c r="CT99" s="50"/>
      <c r="CU99" s="50"/>
      <c r="CV99" s="50"/>
      <c r="CW99" s="50"/>
      <c r="CX99" s="50"/>
      <c r="CY99" s="50"/>
      <c r="CZ99" s="50"/>
      <c r="DA99" s="50"/>
      <c r="DB99" s="50"/>
      <c r="DC99" s="50"/>
      <c r="DD99" s="50"/>
      <c r="DE99" s="50"/>
      <c r="DF99" s="50"/>
      <c r="DG99" s="50"/>
      <c r="DH99" s="50"/>
      <c r="DI99" s="50"/>
      <c r="DJ99" s="50"/>
      <c r="DK99" s="50"/>
      <c r="DL99" s="50"/>
      <c r="DM99" s="50"/>
      <c r="DN99" s="50"/>
      <c r="DO99" s="50"/>
      <c r="DP99" s="50"/>
      <c r="DQ99" s="50"/>
      <c r="DR99" s="50"/>
      <c r="DS99" s="50"/>
      <c r="DT99" s="50"/>
      <c r="DU99" s="50"/>
      <c r="DV99" s="50"/>
      <c r="DW99" s="50"/>
      <c r="DX99" s="50"/>
      <c r="DY99" s="50"/>
      <c r="DZ99" s="50"/>
      <c r="EA99" s="50"/>
      <c r="EB99" s="50"/>
    </row>
    <row r="100" spans="1:132" s="51" customFormat="1" ht="15" x14ac:dyDescent="0.25">
      <c r="A100" s="375"/>
      <c r="B100" s="389"/>
      <c r="C100" s="389"/>
      <c r="D100" s="375"/>
      <c r="E100" s="389"/>
      <c r="F100" s="378"/>
      <c r="G100" s="384"/>
      <c r="H100" s="375"/>
      <c r="I100" s="375"/>
      <c r="J100" s="378"/>
      <c r="K100" s="375"/>
      <c r="L100" s="375"/>
      <c r="M100" s="378"/>
      <c r="N100" s="375"/>
      <c r="O100" s="376"/>
      <c r="P100" s="374"/>
      <c r="Q100" s="450"/>
      <c r="R100" s="451"/>
      <c r="S100" s="446"/>
      <c r="T100" s="384"/>
      <c r="U100" s="46"/>
      <c r="V100" s="70"/>
      <c r="W100" s="318"/>
      <c r="X100" s="259"/>
      <c r="Y100" s="277">
        <v>569</v>
      </c>
      <c r="Z100" s="124" t="s">
        <v>866</v>
      </c>
      <c r="AA100" s="67">
        <v>866904</v>
      </c>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0"/>
      <c r="CP100" s="50"/>
      <c r="CQ100" s="50"/>
      <c r="CR100" s="50"/>
      <c r="CS100" s="50"/>
      <c r="CT100" s="50"/>
      <c r="CU100" s="50"/>
      <c r="CV100" s="50"/>
      <c r="CW100" s="50"/>
      <c r="CX100" s="50"/>
      <c r="CY100" s="50"/>
      <c r="CZ100" s="50"/>
      <c r="DA100" s="50"/>
      <c r="DB100" s="50"/>
      <c r="DC100" s="50"/>
      <c r="DD100" s="50"/>
      <c r="DE100" s="50"/>
      <c r="DF100" s="50"/>
      <c r="DG100" s="50"/>
      <c r="DH100" s="50"/>
      <c r="DI100" s="50"/>
      <c r="DJ100" s="50"/>
      <c r="DK100" s="50"/>
      <c r="DL100" s="50"/>
      <c r="DM100" s="50"/>
      <c r="DN100" s="50"/>
      <c r="DO100" s="50"/>
      <c r="DP100" s="50"/>
      <c r="DQ100" s="50"/>
      <c r="DR100" s="50"/>
      <c r="DS100" s="50"/>
      <c r="DT100" s="50"/>
      <c r="DU100" s="50"/>
      <c r="DV100" s="50"/>
      <c r="DW100" s="50"/>
      <c r="DX100" s="50"/>
      <c r="DY100" s="50"/>
      <c r="DZ100" s="50"/>
      <c r="EA100" s="50"/>
      <c r="EB100" s="50"/>
    </row>
    <row r="101" spans="1:132" s="51" customFormat="1" ht="15" x14ac:dyDescent="0.25">
      <c r="A101" s="375"/>
      <c r="B101" s="389"/>
      <c r="C101" s="389"/>
      <c r="D101" s="375"/>
      <c r="E101" s="389"/>
      <c r="F101" s="378"/>
      <c r="G101" s="384"/>
      <c r="H101" s="375"/>
      <c r="I101" s="375"/>
      <c r="J101" s="378"/>
      <c r="K101" s="375"/>
      <c r="L101" s="375"/>
      <c r="M101" s="378"/>
      <c r="N101" s="375"/>
      <c r="O101" s="376"/>
      <c r="P101" s="374"/>
      <c r="Q101" s="450"/>
      <c r="R101" s="451"/>
      <c r="S101" s="446"/>
      <c r="T101" s="384"/>
      <c r="U101" s="46"/>
      <c r="V101" s="70"/>
      <c r="W101" s="318"/>
      <c r="X101" s="259"/>
      <c r="Y101" s="277">
        <v>1001</v>
      </c>
      <c r="Z101" s="124" t="s">
        <v>864</v>
      </c>
      <c r="AA101" s="67">
        <v>866904</v>
      </c>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c r="CG101" s="50"/>
      <c r="CH101" s="50"/>
      <c r="CI101" s="50"/>
      <c r="CJ101" s="50"/>
      <c r="CK101" s="50"/>
      <c r="CL101" s="50"/>
      <c r="CM101" s="50"/>
      <c r="CN101" s="50"/>
      <c r="CO101" s="50"/>
      <c r="CP101" s="50"/>
      <c r="CQ101" s="50"/>
      <c r="CR101" s="50"/>
      <c r="CS101" s="50"/>
      <c r="CT101" s="50"/>
      <c r="CU101" s="50"/>
      <c r="CV101" s="50"/>
      <c r="CW101" s="50"/>
      <c r="CX101" s="50"/>
      <c r="CY101" s="50"/>
      <c r="CZ101" s="50"/>
      <c r="DA101" s="50"/>
      <c r="DB101" s="50"/>
      <c r="DC101" s="50"/>
      <c r="DD101" s="50"/>
      <c r="DE101" s="50"/>
      <c r="DF101" s="50"/>
      <c r="DG101" s="50"/>
      <c r="DH101" s="50"/>
      <c r="DI101" s="50"/>
      <c r="DJ101" s="50"/>
      <c r="DK101" s="50"/>
      <c r="DL101" s="50"/>
      <c r="DM101" s="50"/>
      <c r="DN101" s="50"/>
      <c r="DO101" s="50"/>
      <c r="DP101" s="50"/>
      <c r="DQ101" s="50"/>
      <c r="DR101" s="50"/>
      <c r="DS101" s="50"/>
      <c r="DT101" s="50"/>
      <c r="DU101" s="50"/>
      <c r="DV101" s="50"/>
      <c r="DW101" s="50"/>
      <c r="DX101" s="50"/>
      <c r="DY101" s="50"/>
      <c r="DZ101" s="50"/>
      <c r="EA101" s="50"/>
      <c r="EB101" s="50"/>
    </row>
    <row r="102" spans="1:132" s="51" customFormat="1" ht="15" x14ac:dyDescent="0.25">
      <c r="A102" s="375"/>
      <c r="B102" s="389"/>
      <c r="C102" s="389"/>
      <c r="D102" s="375"/>
      <c r="E102" s="389"/>
      <c r="F102" s="378"/>
      <c r="G102" s="384"/>
      <c r="H102" s="375"/>
      <c r="I102" s="375"/>
      <c r="J102" s="378"/>
      <c r="K102" s="375"/>
      <c r="L102" s="375"/>
      <c r="M102" s="378"/>
      <c r="N102" s="375"/>
      <c r="O102" s="376"/>
      <c r="P102" s="374"/>
      <c r="Q102" s="450"/>
      <c r="R102" s="451"/>
      <c r="S102" s="446"/>
      <c r="T102" s="384"/>
      <c r="U102" s="46"/>
      <c r="V102" s="70"/>
      <c r="W102" s="318"/>
      <c r="X102" s="259"/>
      <c r="Y102" s="277">
        <v>1050</v>
      </c>
      <c r="Z102" s="124" t="s">
        <v>864</v>
      </c>
      <c r="AA102" s="67">
        <v>822926</v>
      </c>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0"/>
      <c r="CU102" s="50"/>
      <c r="CV102" s="50"/>
      <c r="CW102" s="50"/>
      <c r="CX102" s="50"/>
      <c r="CY102" s="50"/>
      <c r="CZ102" s="50"/>
      <c r="DA102" s="50"/>
      <c r="DB102" s="50"/>
      <c r="DC102" s="50"/>
      <c r="DD102" s="50"/>
      <c r="DE102" s="50"/>
      <c r="DF102" s="50"/>
      <c r="DG102" s="50"/>
      <c r="DH102" s="50"/>
      <c r="DI102" s="50"/>
      <c r="DJ102" s="50"/>
      <c r="DK102" s="50"/>
      <c r="DL102" s="50"/>
      <c r="DM102" s="50"/>
      <c r="DN102" s="50"/>
      <c r="DO102" s="50"/>
      <c r="DP102" s="50"/>
      <c r="DQ102" s="50"/>
      <c r="DR102" s="50"/>
      <c r="DS102" s="50"/>
      <c r="DT102" s="50"/>
      <c r="DU102" s="50"/>
      <c r="DV102" s="50"/>
      <c r="DW102" s="50"/>
      <c r="DX102" s="50"/>
      <c r="DY102" s="50"/>
      <c r="DZ102" s="50"/>
      <c r="EA102" s="50"/>
      <c r="EB102" s="50"/>
    </row>
    <row r="103" spans="1:132" s="51" customFormat="1" ht="15" x14ac:dyDescent="0.25">
      <c r="A103" s="375"/>
      <c r="B103" s="389"/>
      <c r="C103" s="389"/>
      <c r="D103" s="375"/>
      <c r="E103" s="389"/>
      <c r="F103" s="378"/>
      <c r="G103" s="384"/>
      <c r="H103" s="375"/>
      <c r="I103" s="375"/>
      <c r="J103" s="378"/>
      <c r="K103" s="375"/>
      <c r="L103" s="375"/>
      <c r="M103" s="378"/>
      <c r="N103" s="375"/>
      <c r="O103" s="376"/>
      <c r="P103" s="374"/>
      <c r="Q103" s="450"/>
      <c r="R103" s="451"/>
      <c r="S103" s="446"/>
      <c r="T103" s="384"/>
      <c r="U103" s="46"/>
      <c r="V103" s="70"/>
      <c r="W103" s="318"/>
      <c r="X103" s="259"/>
      <c r="Y103" s="277">
        <v>1051</v>
      </c>
      <c r="Z103" s="124" t="s">
        <v>864</v>
      </c>
      <c r="AA103" s="67">
        <v>565432</v>
      </c>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c r="CA103" s="50"/>
      <c r="CB103" s="50"/>
      <c r="CC103" s="50"/>
      <c r="CD103" s="50"/>
      <c r="CE103" s="50"/>
      <c r="CF103" s="50"/>
      <c r="CG103" s="50"/>
      <c r="CH103" s="50"/>
      <c r="CI103" s="50"/>
      <c r="CJ103" s="50"/>
      <c r="CK103" s="50"/>
      <c r="CL103" s="50"/>
      <c r="CM103" s="50"/>
      <c r="CN103" s="50"/>
      <c r="CO103" s="50"/>
      <c r="CP103" s="50"/>
      <c r="CQ103" s="50"/>
      <c r="CR103" s="50"/>
      <c r="CS103" s="50"/>
      <c r="CT103" s="50"/>
      <c r="CU103" s="50"/>
      <c r="CV103" s="50"/>
      <c r="CW103" s="50"/>
      <c r="CX103" s="50"/>
      <c r="CY103" s="50"/>
      <c r="CZ103" s="50"/>
      <c r="DA103" s="50"/>
      <c r="DB103" s="50"/>
      <c r="DC103" s="50"/>
      <c r="DD103" s="50"/>
      <c r="DE103" s="50"/>
      <c r="DF103" s="50"/>
      <c r="DG103" s="50"/>
      <c r="DH103" s="50"/>
      <c r="DI103" s="50"/>
      <c r="DJ103" s="50"/>
      <c r="DK103" s="50"/>
      <c r="DL103" s="50"/>
      <c r="DM103" s="50"/>
      <c r="DN103" s="50"/>
      <c r="DO103" s="50"/>
      <c r="DP103" s="50"/>
      <c r="DQ103" s="50"/>
      <c r="DR103" s="50"/>
      <c r="DS103" s="50"/>
      <c r="DT103" s="50"/>
      <c r="DU103" s="50"/>
      <c r="DV103" s="50"/>
      <c r="DW103" s="50"/>
      <c r="DX103" s="50"/>
      <c r="DY103" s="50"/>
      <c r="DZ103" s="50"/>
      <c r="EA103" s="50"/>
      <c r="EB103" s="50"/>
    </row>
    <row r="104" spans="1:132" s="51" customFormat="1" ht="15" x14ac:dyDescent="0.25">
      <c r="A104" s="375"/>
      <c r="B104" s="389"/>
      <c r="C104" s="389"/>
      <c r="D104" s="375"/>
      <c r="E104" s="389"/>
      <c r="F104" s="378"/>
      <c r="G104" s="384"/>
      <c r="H104" s="375"/>
      <c r="I104" s="375"/>
      <c r="J104" s="378"/>
      <c r="K104" s="375"/>
      <c r="L104" s="375"/>
      <c r="M104" s="378"/>
      <c r="N104" s="375"/>
      <c r="O104" s="376"/>
      <c r="P104" s="374"/>
      <c r="Q104" s="450"/>
      <c r="R104" s="451"/>
      <c r="S104" s="447"/>
      <c r="T104" s="385"/>
      <c r="U104" s="46"/>
      <c r="V104" s="70"/>
      <c r="W104" s="318"/>
      <c r="X104" s="259"/>
      <c r="Y104" s="277">
        <v>1052</v>
      </c>
      <c r="Z104" s="124" t="s">
        <v>864</v>
      </c>
      <c r="AA104" s="67">
        <v>822926</v>
      </c>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c r="CV104" s="50"/>
      <c r="CW104" s="50"/>
      <c r="CX104" s="50"/>
      <c r="CY104" s="50"/>
      <c r="CZ104" s="50"/>
      <c r="DA104" s="50"/>
      <c r="DB104" s="50"/>
      <c r="DC104" s="50"/>
      <c r="DD104" s="50"/>
      <c r="DE104" s="50"/>
      <c r="DF104" s="50"/>
      <c r="DG104" s="50"/>
      <c r="DH104" s="50"/>
      <c r="DI104" s="50"/>
      <c r="DJ104" s="50"/>
      <c r="DK104" s="50"/>
      <c r="DL104" s="50"/>
      <c r="DM104" s="50"/>
      <c r="DN104" s="50"/>
      <c r="DO104" s="50"/>
      <c r="DP104" s="50"/>
      <c r="DQ104" s="50"/>
      <c r="DR104" s="50"/>
      <c r="DS104" s="50"/>
      <c r="DT104" s="50"/>
      <c r="DU104" s="50"/>
      <c r="DV104" s="50"/>
      <c r="DW104" s="50"/>
      <c r="DX104" s="50"/>
      <c r="DY104" s="50"/>
      <c r="DZ104" s="50"/>
      <c r="EA104" s="50"/>
      <c r="EB104" s="50"/>
    </row>
    <row r="105" spans="1:132" s="51" customFormat="1" ht="15" x14ac:dyDescent="0.25">
      <c r="A105" s="375"/>
      <c r="B105" s="389"/>
      <c r="C105" s="389"/>
      <c r="D105" s="363"/>
      <c r="E105" s="369"/>
      <c r="F105" s="379"/>
      <c r="G105" s="385"/>
      <c r="H105" s="363"/>
      <c r="I105" s="363"/>
      <c r="J105" s="379"/>
      <c r="K105" s="363"/>
      <c r="L105" s="363"/>
      <c r="M105" s="379"/>
      <c r="N105" s="363"/>
      <c r="O105" s="365"/>
      <c r="P105" s="374"/>
      <c r="Q105" s="81" t="s">
        <v>1500</v>
      </c>
      <c r="R105" s="268" t="s">
        <v>1501</v>
      </c>
      <c r="S105" s="271" t="s">
        <v>1502</v>
      </c>
      <c r="T105" s="263">
        <v>39297412</v>
      </c>
      <c r="U105" s="46"/>
      <c r="V105" s="70">
        <v>771</v>
      </c>
      <c r="W105" s="318">
        <v>44742</v>
      </c>
      <c r="X105" s="308">
        <v>39297412</v>
      </c>
      <c r="Y105" s="277"/>
      <c r="Z105" s="124"/>
      <c r="AA105" s="67"/>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c r="CP105" s="50"/>
      <c r="CQ105" s="50"/>
      <c r="CR105" s="50"/>
      <c r="CS105" s="50"/>
      <c r="CT105" s="50"/>
      <c r="CU105" s="50"/>
      <c r="CV105" s="50"/>
      <c r="CW105" s="50"/>
      <c r="CX105" s="50"/>
      <c r="CY105" s="50"/>
      <c r="CZ105" s="50"/>
      <c r="DA105" s="50"/>
      <c r="DB105" s="50"/>
      <c r="DC105" s="50"/>
      <c r="DD105" s="50"/>
      <c r="DE105" s="50"/>
      <c r="DF105" s="50"/>
      <c r="DG105" s="50"/>
      <c r="DH105" s="50"/>
      <c r="DI105" s="50"/>
      <c r="DJ105" s="50"/>
      <c r="DK105" s="50"/>
      <c r="DL105" s="50"/>
      <c r="DM105" s="50"/>
      <c r="DN105" s="50"/>
      <c r="DO105" s="50"/>
      <c r="DP105" s="50"/>
      <c r="DQ105" s="50"/>
      <c r="DR105" s="50"/>
      <c r="DS105" s="50"/>
      <c r="DT105" s="50"/>
      <c r="DU105" s="50"/>
      <c r="DV105" s="50"/>
      <c r="DW105" s="50"/>
      <c r="DX105" s="50"/>
      <c r="DY105" s="50"/>
      <c r="DZ105" s="50"/>
      <c r="EA105" s="50"/>
      <c r="EB105" s="50"/>
    </row>
    <row r="106" spans="1:132" s="51" customFormat="1" ht="27" customHeight="1" x14ac:dyDescent="0.25">
      <c r="A106" s="375"/>
      <c r="B106" s="389"/>
      <c r="C106" s="389"/>
      <c r="D106" s="362" t="s">
        <v>872</v>
      </c>
      <c r="E106" s="368" t="s">
        <v>137</v>
      </c>
      <c r="F106" s="377">
        <v>30433604</v>
      </c>
      <c r="G106" s="383">
        <v>0</v>
      </c>
      <c r="H106" s="362"/>
      <c r="I106" s="362"/>
      <c r="J106" s="377">
        <v>1097812</v>
      </c>
      <c r="K106" s="362"/>
      <c r="L106" s="362"/>
      <c r="M106" s="377">
        <v>679621</v>
      </c>
      <c r="N106" s="362"/>
      <c r="O106" s="364">
        <f>+F106+G106+H106+I106+J106+K106+L106+M106-N106</f>
        <v>32211037</v>
      </c>
      <c r="P106" s="374"/>
      <c r="Q106" s="368" t="s">
        <v>678</v>
      </c>
      <c r="R106" s="362">
        <v>5</v>
      </c>
      <c r="S106" s="452" t="s">
        <v>679</v>
      </c>
      <c r="T106" s="383">
        <v>13611143</v>
      </c>
      <c r="U106" s="46"/>
      <c r="V106" s="320">
        <v>31</v>
      </c>
      <c r="W106" s="321" t="s">
        <v>860</v>
      </c>
      <c r="X106" s="291">
        <v>13611143</v>
      </c>
      <c r="Y106" s="38">
        <v>158</v>
      </c>
      <c r="Z106" s="124" t="s">
        <v>860</v>
      </c>
      <c r="AA106" s="67">
        <v>280667</v>
      </c>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50"/>
      <c r="DA106" s="50"/>
      <c r="DB106" s="50"/>
      <c r="DC106" s="50"/>
      <c r="DD106" s="50"/>
      <c r="DE106" s="50"/>
      <c r="DF106" s="50"/>
      <c r="DG106" s="50"/>
      <c r="DH106" s="50"/>
      <c r="DI106" s="50"/>
      <c r="DJ106" s="50"/>
      <c r="DK106" s="50"/>
      <c r="DL106" s="50"/>
      <c r="DM106" s="50"/>
      <c r="DN106" s="50"/>
      <c r="DO106" s="50"/>
      <c r="DP106" s="50"/>
      <c r="DQ106" s="50"/>
      <c r="DR106" s="50"/>
      <c r="DS106" s="50"/>
      <c r="DT106" s="50"/>
      <c r="DU106" s="50"/>
      <c r="DV106" s="50"/>
      <c r="DW106" s="50"/>
      <c r="DX106" s="50"/>
      <c r="DY106" s="50"/>
      <c r="DZ106" s="50"/>
      <c r="EA106" s="50"/>
      <c r="EB106" s="50"/>
    </row>
    <row r="107" spans="1:132" s="51" customFormat="1" ht="15" x14ac:dyDescent="0.25">
      <c r="A107" s="375"/>
      <c r="B107" s="389"/>
      <c r="C107" s="389"/>
      <c r="D107" s="375"/>
      <c r="E107" s="389"/>
      <c r="F107" s="378"/>
      <c r="G107" s="384"/>
      <c r="H107" s="375"/>
      <c r="I107" s="375"/>
      <c r="J107" s="378"/>
      <c r="K107" s="375"/>
      <c r="L107" s="375"/>
      <c r="M107" s="378"/>
      <c r="N107" s="375"/>
      <c r="O107" s="376"/>
      <c r="P107" s="374"/>
      <c r="Q107" s="389"/>
      <c r="R107" s="375"/>
      <c r="S107" s="446"/>
      <c r="T107" s="384"/>
      <c r="U107" s="46"/>
      <c r="V107" s="319"/>
      <c r="W107" s="322"/>
      <c r="X107" s="292"/>
      <c r="Y107" s="38">
        <v>159</v>
      </c>
      <c r="Z107" s="124" t="s">
        <v>860</v>
      </c>
      <c r="AA107" s="67">
        <v>114078</v>
      </c>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0"/>
      <c r="CU107" s="50"/>
      <c r="CV107" s="50"/>
      <c r="CW107" s="50"/>
      <c r="CX107" s="50"/>
      <c r="CY107" s="50"/>
      <c r="CZ107" s="50"/>
      <c r="DA107" s="50"/>
      <c r="DB107" s="50"/>
      <c r="DC107" s="50"/>
      <c r="DD107" s="50"/>
      <c r="DE107" s="50"/>
      <c r="DF107" s="50"/>
      <c r="DG107" s="50"/>
      <c r="DH107" s="50"/>
      <c r="DI107" s="50"/>
      <c r="DJ107" s="50"/>
      <c r="DK107" s="50"/>
      <c r="DL107" s="50"/>
      <c r="DM107" s="50"/>
      <c r="DN107" s="50"/>
      <c r="DO107" s="50"/>
      <c r="DP107" s="50"/>
      <c r="DQ107" s="50"/>
      <c r="DR107" s="50"/>
      <c r="DS107" s="50"/>
      <c r="DT107" s="50"/>
      <c r="DU107" s="50"/>
      <c r="DV107" s="50"/>
      <c r="DW107" s="50"/>
      <c r="DX107" s="50"/>
      <c r="DY107" s="50"/>
      <c r="DZ107" s="50"/>
      <c r="EA107" s="50"/>
      <c r="EB107" s="50"/>
    </row>
    <row r="108" spans="1:132" s="51" customFormat="1" ht="15" x14ac:dyDescent="0.25">
      <c r="A108" s="375"/>
      <c r="B108" s="389"/>
      <c r="C108" s="389"/>
      <c r="D108" s="375"/>
      <c r="E108" s="389"/>
      <c r="F108" s="378"/>
      <c r="G108" s="384"/>
      <c r="H108" s="375"/>
      <c r="I108" s="375"/>
      <c r="J108" s="378"/>
      <c r="K108" s="375"/>
      <c r="L108" s="375"/>
      <c r="M108" s="378"/>
      <c r="N108" s="375"/>
      <c r="O108" s="376"/>
      <c r="P108" s="374"/>
      <c r="Q108" s="389"/>
      <c r="R108" s="375"/>
      <c r="S108" s="446"/>
      <c r="T108" s="384"/>
      <c r="U108" s="46"/>
      <c r="V108" s="319"/>
      <c r="W108" s="322"/>
      <c r="X108" s="292"/>
      <c r="Y108" s="38">
        <v>161</v>
      </c>
      <c r="Z108" s="124" t="s">
        <v>860</v>
      </c>
      <c r="AA108" s="67">
        <v>408994</v>
      </c>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50"/>
      <c r="CO108" s="50"/>
      <c r="CP108" s="50"/>
      <c r="CQ108" s="50"/>
      <c r="CR108" s="50"/>
      <c r="CS108" s="50"/>
      <c r="CT108" s="50"/>
      <c r="CU108" s="50"/>
      <c r="CV108" s="50"/>
      <c r="CW108" s="50"/>
      <c r="CX108" s="50"/>
      <c r="CY108" s="50"/>
      <c r="CZ108" s="50"/>
      <c r="DA108" s="50"/>
      <c r="DB108" s="50"/>
      <c r="DC108" s="50"/>
      <c r="DD108" s="50"/>
      <c r="DE108" s="50"/>
      <c r="DF108" s="50"/>
      <c r="DG108" s="50"/>
      <c r="DH108" s="50"/>
      <c r="DI108" s="50"/>
      <c r="DJ108" s="50"/>
      <c r="DK108" s="50"/>
      <c r="DL108" s="50"/>
      <c r="DM108" s="50"/>
      <c r="DN108" s="50"/>
      <c r="DO108" s="50"/>
      <c r="DP108" s="50"/>
      <c r="DQ108" s="50"/>
      <c r="DR108" s="50"/>
      <c r="DS108" s="50"/>
      <c r="DT108" s="50"/>
      <c r="DU108" s="50"/>
      <c r="DV108" s="50"/>
      <c r="DW108" s="50"/>
      <c r="DX108" s="50"/>
      <c r="DY108" s="50"/>
      <c r="DZ108" s="50"/>
      <c r="EA108" s="50"/>
      <c r="EB108" s="50"/>
    </row>
    <row r="109" spans="1:132" s="51" customFormat="1" ht="15" x14ac:dyDescent="0.25">
      <c r="A109" s="375"/>
      <c r="B109" s="389"/>
      <c r="C109" s="389"/>
      <c r="D109" s="375"/>
      <c r="E109" s="389"/>
      <c r="F109" s="378"/>
      <c r="G109" s="384"/>
      <c r="H109" s="375"/>
      <c r="I109" s="375"/>
      <c r="J109" s="378"/>
      <c r="K109" s="375"/>
      <c r="L109" s="375"/>
      <c r="M109" s="378"/>
      <c r="N109" s="375"/>
      <c r="O109" s="376"/>
      <c r="P109" s="374"/>
      <c r="Q109" s="389"/>
      <c r="R109" s="375"/>
      <c r="S109" s="446"/>
      <c r="T109" s="384"/>
      <c r="U109" s="46"/>
      <c r="V109" s="319"/>
      <c r="W109" s="322"/>
      <c r="X109" s="292"/>
      <c r="Y109" s="38">
        <v>162</v>
      </c>
      <c r="Z109" s="124" t="s">
        <v>860</v>
      </c>
      <c r="AA109" s="67">
        <v>408994</v>
      </c>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c r="CO109" s="50"/>
      <c r="CP109" s="50"/>
      <c r="CQ109" s="50"/>
      <c r="CR109" s="50"/>
      <c r="CS109" s="50"/>
      <c r="CT109" s="50"/>
      <c r="CU109" s="50"/>
      <c r="CV109" s="50"/>
      <c r="CW109" s="50"/>
      <c r="CX109" s="50"/>
      <c r="CY109" s="50"/>
      <c r="CZ109" s="50"/>
      <c r="DA109" s="50"/>
      <c r="DB109" s="50"/>
      <c r="DC109" s="50"/>
      <c r="DD109" s="50"/>
      <c r="DE109" s="50"/>
      <c r="DF109" s="50"/>
      <c r="DG109" s="50"/>
      <c r="DH109" s="50"/>
      <c r="DI109" s="50"/>
      <c r="DJ109" s="50"/>
      <c r="DK109" s="50"/>
      <c r="DL109" s="50"/>
      <c r="DM109" s="50"/>
      <c r="DN109" s="50"/>
      <c r="DO109" s="50"/>
      <c r="DP109" s="50"/>
      <c r="DQ109" s="50"/>
      <c r="DR109" s="50"/>
      <c r="DS109" s="50"/>
      <c r="DT109" s="50"/>
      <c r="DU109" s="50"/>
      <c r="DV109" s="50"/>
      <c r="DW109" s="50"/>
      <c r="DX109" s="50"/>
      <c r="DY109" s="50"/>
      <c r="DZ109" s="50"/>
      <c r="EA109" s="50"/>
      <c r="EB109" s="50"/>
    </row>
    <row r="110" spans="1:132" s="51" customFormat="1" ht="15" x14ac:dyDescent="0.25">
      <c r="A110" s="375"/>
      <c r="B110" s="389"/>
      <c r="C110" s="389"/>
      <c r="D110" s="375"/>
      <c r="E110" s="389"/>
      <c r="F110" s="378"/>
      <c r="G110" s="384"/>
      <c r="H110" s="375"/>
      <c r="I110" s="375"/>
      <c r="J110" s="378"/>
      <c r="K110" s="375"/>
      <c r="L110" s="375"/>
      <c r="M110" s="378"/>
      <c r="N110" s="375"/>
      <c r="O110" s="376"/>
      <c r="P110" s="374"/>
      <c r="Q110" s="389"/>
      <c r="R110" s="375"/>
      <c r="S110" s="446"/>
      <c r="T110" s="384"/>
      <c r="U110" s="46"/>
      <c r="V110" s="319"/>
      <c r="W110" s="322"/>
      <c r="X110" s="292"/>
      <c r="Y110" s="38">
        <v>163</v>
      </c>
      <c r="Z110" s="124" t="s">
        <v>860</v>
      </c>
      <c r="AA110" s="67">
        <v>465299</v>
      </c>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50"/>
      <c r="BY110" s="50"/>
      <c r="BZ110" s="50"/>
      <c r="CA110" s="50"/>
      <c r="CB110" s="50"/>
      <c r="CC110" s="50"/>
      <c r="CD110" s="50"/>
      <c r="CE110" s="50"/>
      <c r="CF110" s="50"/>
      <c r="CG110" s="50"/>
      <c r="CH110" s="50"/>
      <c r="CI110" s="50"/>
      <c r="CJ110" s="50"/>
      <c r="CK110" s="50"/>
      <c r="CL110" s="50"/>
      <c r="CM110" s="50"/>
      <c r="CN110" s="50"/>
      <c r="CO110" s="50"/>
      <c r="CP110" s="50"/>
      <c r="CQ110" s="50"/>
      <c r="CR110" s="50"/>
      <c r="CS110" s="50"/>
      <c r="CT110" s="50"/>
      <c r="CU110" s="50"/>
      <c r="CV110" s="50"/>
      <c r="CW110" s="50"/>
      <c r="CX110" s="50"/>
      <c r="CY110" s="50"/>
      <c r="CZ110" s="50"/>
      <c r="DA110" s="50"/>
      <c r="DB110" s="50"/>
      <c r="DC110" s="50"/>
      <c r="DD110" s="50"/>
      <c r="DE110" s="50"/>
      <c r="DF110" s="50"/>
      <c r="DG110" s="50"/>
      <c r="DH110" s="50"/>
      <c r="DI110" s="50"/>
      <c r="DJ110" s="50"/>
      <c r="DK110" s="50"/>
      <c r="DL110" s="50"/>
      <c r="DM110" s="50"/>
      <c r="DN110" s="50"/>
      <c r="DO110" s="50"/>
      <c r="DP110" s="50"/>
      <c r="DQ110" s="50"/>
      <c r="DR110" s="50"/>
      <c r="DS110" s="50"/>
      <c r="DT110" s="50"/>
      <c r="DU110" s="50"/>
      <c r="DV110" s="50"/>
      <c r="DW110" s="50"/>
      <c r="DX110" s="50"/>
      <c r="DY110" s="50"/>
      <c r="DZ110" s="50"/>
      <c r="EA110" s="50"/>
      <c r="EB110" s="50"/>
    </row>
    <row r="111" spans="1:132" s="51" customFormat="1" ht="15" x14ac:dyDescent="0.25">
      <c r="A111" s="375"/>
      <c r="B111" s="389"/>
      <c r="C111" s="389"/>
      <c r="D111" s="375"/>
      <c r="E111" s="389"/>
      <c r="F111" s="378"/>
      <c r="G111" s="384"/>
      <c r="H111" s="375"/>
      <c r="I111" s="375"/>
      <c r="J111" s="378"/>
      <c r="K111" s="375"/>
      <c r="L111" s="375"/>
      <c r="M111" s="378"/>
      <c r="N111" s="375"/>
      <c r="O111" s="376"/>
      <c r="P111" s="374"/>
      <c r="Q111" s="389"/>
      <c r="R111" s="375"/>
      <c r="S111" s="446"/>
      <c r="T111" s="384"/>
      <c r="U111" s="46"/>
      <c r="V111" s="319"/>
      <c r="W111" s="322"/>
      <c r="X111" s="292"/>
      <c r="Y111" s="38">
        <v>164</v>
      </c>
      <c r="Z111" s="124" t="s">
        <v>860</v>
      </c>
      <c r="AA111" s="67">
        <v>293343</v>
      </c>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0"/>
      <c r="BX111" s="50"/>
      <c r="BY111" s="50"/>
      <c r="BZ111" s="50"/>
      <c r="CA111" s="50"/>
      <c r="CB111" s="50"/>
      <c r="CC111" s="50"/>
      <c r="CD111" s="50"/>
      <c r="CE111" s="50"/>
      <c r="CF111" s="50"/>
      <c r="CG111" s="50"/>
      <c r="CH111" s="50"/>
      <c r="CI111" s="50"/>
      <c r="CJ111" s="50"/>
      <c r="CK111" s="50"/>
      <c r="CL111" s="50"/>
      <c r="CM111" s="50"/>
      <c r="CN111" s="50"/>
      <c r="CO111" s="50"/>
      <c r="CP111" s="50"/>
      <c r="CQ111" s="50"/>
      <c r="CR111" s="50"/>
      <c r="CS111" s="50"/>
      <c r="CT111" s="50"/>
      <c r="CU111" s="50"/>
      <c r="CV111" s="50"/>
      <c r="CW111" s="50"/>
      <c r="CX111" s="50"/>
      <c r="CY111" s="50"/>
      <c r="CZ111" s="50"/>
      <c r="DA111" s="50"/>
      <c r="DB111" s="50"/>
      <c r="DC111" s="50"/>
      <c r="DD111" s="50"/>
      <c r="DE111" s="50"/>
      <c r="DF111" s="50"/>
      <c r="DG111" s="50"/>
      <c r="DH111" s="50"/>
      <c r="DI111" s="50"/>
      <c r="DJ111" s="50"/>
      <c r="DK111" s="50"/>
      <c r="DL111" s="50"/>
      <c r="DM111" s="50"/>
      <c r="DN111" s="50"/>
      <c r="DO111" s="50"/>
      <c r="DP111" s="50"/>
      <c r="DQ111" s="50"/>
      <c r="DR111" s="50"/>
      <c r="DS111" s="50"/>
      <c r="DT111" s="50"/>
      <c r="DU111" s="50"/>
      <c r="DV111" s="50"/>
      <c r="DW111" s="50"/>
      <c r="DX111" s="50"/>
      <c r="DY111" s="50"/>
      <c r="DZ111" s="50"/>
      <c r="EA111" s="50"/>
      <c r="EB111" s="50"/>
    </row>
    <row r="112" spans="1:132" s="51" customFormat="1" ht="15" x14ac:dyDescent="0.25">
      <c r="A112" s="375"/>
      <c r="B112" s="389"/>
      <c r="C112" s="389"/>
      <c r="D112" s="375"/>
      <c r="E112" s="389"/>
      <c r="F112" s="378"/>
      <c r="G112" s="384"/>
      <c r="H112" s="375"/>
      <c r="I112" s="375"/>
      <c r="J112" s="378"/>
      <c r="K112" s="375"/>
      <c r="L112" s="375"/>
      <c r="M112" s="378"/>
      <c r="N112" s="375"/>
      <c r="O112" s="376"/>
      <c r="P112" s="374"/>
      <c r="Q112" s="389"/>
      <c r="R112" s="375"/>
      <c r="S112" s="446"/>
      <c r="T112" s="384"/>
      <c r="U112" s="46"/>
      <c r="V112" s="319"/>
      <c r="W112" s="322"/>
      <c r="X112" s="292"/>
      <c r="Y112" s="38">
        <v>166</v>
      </c>
      <c r="Z112" s="124" t="s">
        <v>860</v>
      </c>
      <c r="AA112" s="67">
        <v>465299</v>
      </c>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c r="CP112" s="50"/>
      <c r="CQ112" s="50"/>
      <c r="CR112" s="50"/>
      <c r="CS112" s="50"/>
      <c r="CT112" s="50"/>
      <c r="CU112" s="50"/>
      <c r="CV112" s="50"/>
      <c r="CW112" s="50"/>
      <c r="CX112" s="50"/>
      <c r="CY112" s="50"/>
      <c r="CZ112" s="50"/>
      <c r="DA112" s="50"/>
      <c r="DB112" s="50"/>
      <c r="DC112" s="50"/>
      <c r="DD112" s="50"/>
      <c r="DE112" s="50"/>
      <c r="DF112" s="50"/>
      <c r="DG112" s="50"/>
      <c r="DH112" s="50"/>
      <c r="DI112" s="50"/>
      <c r="DJ112" s="50"/>
      <c r="DK112" s="50"/>
      <c r="DL112" s="50"/>
      <c r="DM112" s="50"/>
      <c r="DN112" s="50"/>
      <c r="DO112" s="50"/>
      <c r="DP112" s="50"/>
      <c r="DQ112" s="50"/>
      <c r="DR112" s="50"/>
      <c r="DS112" s="50"/>
      <c r="DT112" s="50"/>
      <c r="DU112" s="50"/>
      <c r="DV112" s="50"/>
      <c r="DW112" s="50"/>
      <c r="DX112" s="50"/>
      <c r="DY112" s="50"/>
      <c r="DZ112" s="50"/>
      <c r="EA112" s="50"/>
      <c r="EB112" s="50"/>
    </row>
    <row r="113" spans="1:132" s="51" customFormat="1" ht="15" x14ac:dyDescent="0.25">
      <c r="A113" s="375"/>
      <c r="B113" s="389"/>
      <c r="C113" s="389"/>
      <c r="D113" s="375"/>
      <c r="E113" s="389"/>
      <c r="F113" s="378"/>
      <c r="G113" s="384"/>
      <c r="H113" s="375"/>
      <c r="I113" s="375"/>
      <c r="J113" s="378"/>
      <c r="K113" s="375"/>
      <c r="L113" s="375"/>
      <c r="M113" s="378"/>
      <c r="N113" s="375"/>
      <c r="O113" s="376"/>
      <c r="P113" s="374"/>
      <c r="Q113" s="389"/>
      <c r="R113" s="375"/>
      <c r="S113" s="446"/>
      <c r="T113" s="384"/>
      <c r="U113" s="46"/>
      <c r="V113" s="319"/>
      <c r="W113" s="322"/>
      <c r="X113" s="292"/>
      <c r="Y113" s="38">
        <v>167</v>
      </c>
      <c r="Z113" s="124" t="s">
        <v>860</v>
      </c>
      <c r="AA113" s="67">
        <v>445193</v>
      </c>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50"/>
      <c r="BY113" s="50"/>
      <c r="BZ113" s="50"/>
      <c r="CA113" s="50"/>
      <c r="CB113" s="50"/>
      <c r="CC113" s="50"/>
      <c r="CD113" s="50"/>
      <c r="CE113" s="50"/>
      <c r="CF113" s="50"/>
      <c r="CG113" s="50"/>
      <c r="CH113" s="50"/>
      <c r="CI113" s="50"/>
      <c r="CJ113" s="50"/>
      <c r="CK113" s="50"/>
      <c r="CL113" s="50"/>
      <c r="CM113" s="50"/>
      <c r="CN113" s="50"/>
      <c r="CO113" s="50"/>
      <c r="CP113" s="50"/>
      <c r="CQ113" s="50"/>
      <c r="CR113" s="50"/>
      <c r="CS113" s="50"/>
      <c r="CT113" s="50"/>
      <c r="CU113" s="50"/>
      <c r="CV113" s="50"/>
      <c r="CW113" s="50"/>
      <c r="CX113" s="50"/>
      <c r="CY113" s="50"/>
      <c r="CZ113" s="50"/>
      <c r="DA113" s="50"/>
      <c r="DB113" s="50"/>
      <c r="DC113" s="50"/>
      <c r="DD113" s="50"/>
      <c r="DE113" s="50"/>
      <c r="DF113" s="50"/>
      <c r="DG113" s="50"/>
      <c r="DH113" s="50"/>
      <c r="DI113" s="50"/>
      <c r="DJ113" s="50"/>
      <c r="DK113" s="50"/>
      <c r="DL113" s="50"/>
      <c r="DM113" s="50"/>
      <c r="DN113" s="50"/>
      <c r="DO113" s="50"/>
      <c r="DP113" s="50"/>
      <c r="DQ113" s="50"/>
      <c r="DR113" s="50"/>
      <c r="DS113" s="50"/>
      <c r="DT113" s="50"/>
      <c r="DU113" s="50"/>
      <c r="DV113" s="50"/>
      <c r="DW113" s="50"/>
      <c r="DX113" s="50"/>
      <c r="DY113" s="50"/>
      <c r="DZ113" s="50"/>
      <c r="EA113" s="50"/>
      <c r="EB113" s="50"/>
    </row>
    <row r="114" spans="1:132" s="51" customFormat="1" ht="15" x14ac:dyDescent="0.25">
      <c r="A114" s="375"/>
      <c r="B114" s="389"/>
      <c r="C114" s="389"/>
      <c r="D114" s="375"/>
      <c r="E114" s="389"/>
      <c r="F114" s="378"/>
      <c r="G114" s="384"/>
      <c r="H114" s="375"/>
      <c r="I114" s="375"/>
      <c r="J114" s="378"/>
      <c r="K114" s="375"/>
      <c r="L114" s="375"/>
      <c r="M114" s="378"/>
      <c r="N114" s="375"/>
      <c r="O114" s="376"/>
      <c r="P114" s="374"/>
      <c r="Q114" s="389"/>
      <c r="R114" s="375"/>
      <c r="S114" s="446"/>
      <c r="T114" s="384"/>
      <c r="U114" s="46"/>
      <c r="V114" s="319"/>
      <c r="W114" s="322"/>
      <c r="X114" s="292"/>
      <c r="Y114" s="38">
        <v>169</v>
      </c>
      <c r="Z114" s="124" t="s">
        <v>860</v>
      </c>
      <c r="AA114" s="67">
        <v>445193</v>
      </c>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c r="DE114" s="50"/>
      <c r="DF114" s="50"/>
      <c r="DG114" s="50"/>
      <c r="DH114" s="50"/>
      <c r="DI114" s="50"/>
      <c r="DJ114" s="50"/>
      <c r="DK114" s="50"/>
      <c r="DL114" s="50"/>
      <c r="DM114" s="50"/>
      <c r="DN114" s="50"/>
      <c r="DO114" s="50"/>
      <c r="DP114" s="50"/>
      <c r="DQ114" s="50"/>
      <c r="DR114" s="50"/>
      <c r="DS114" s="50"/>
      <c r="DT114" s="50"/>
      <c r="DU114" s="50"/>
      <c r="DV114" s="50"/>
      <c r="DW114" s="50"/>
      <c r="DX114" s="50"/>
      <c r="DY114" s="50"/>
      <c r="DZ114" s="50"/>
      <c r="EA114" s="50"/>
      <c r="EB114" s="50"/>
    </row>
    <row r="115" spans="1:132" s="51" customFormat="1" ht="15" x14ac:dyDescent="0.25">
      <c r="A115" s="375"/>
      <c r="B115" s="389"/>
      <c r="C115" s="389"/>
      <c r="D115" s="375"/>
      <c r="E115" s="389"/>
      <c r="F115" s="378"/>
      <c r="G115" s="384"/>
      <c r="H115" s="375"/>
      <c r="I115" s="375"/>
      <c r="J115" s="378"/>
      <c r="K115" s="375"/>
      <c r="L115" s="375"/>
      <c r="M115" s="378"/>
      <c r="N115" s="375"/>
      <c r="O115" s="376"/>
      <c r="P115" s="374"/>
      <c r="Q115" s="389"/>
      <c r="R115" s="375"/>
      <c r="S115" s="446"/>
      <c r="T115" s="384"/>
      <c r="U115" s="46"/>
      <c r="V115" s="319"/>
      <c r="W115" s="322"/>
      <c r="X115" s="292"/>
      <c r="Y115" s="38">
        <v>175</v>
      </c>
      <c r="Z115" s="124" t="s">
        <v>860</v>
      </c>
      <c r="AA115" s="67">
        <v>408994</v>
      </c>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c r="DC115" s="50"/>
      <c r="DD115" s="50"/>
      <c r="DE115" s="50"/>
      <c r="DF115" s="50"/>
      <c r="DG115" s="50"/>
      <c r="DH115" s="50"/>
      <c r="DI115" s="50"/>
      <c r="DJ115" s="50"/>
      <c r="DK115" s="50"/>
      <c r="DL115" s="50"/>
      <c r="DM115" s="50"/>
      <c r="DN115" s="50"/>
      <c r="DO115" s="50"/>
      <c r="DP115" s="50"/>
      <c r="DQ115" s="50"/>
      <c r="DR115" s="50"/>
      <c r="DS115" s="50"/>
      <c r="DT115" s="50"/>
      <c r="DU115" s="50"/>
      <c r="DV115" s="50"/>
      <c r="DW115" s="50"/>
      <c r="DX115" s="50"/>
      <c r="DY115" s="50"/>
      <c r="DZ115" s="50"/>
      <c r="EA115" s="50"/>
      <c r="EB115" s="50"/>
    </row>
    <row r="116" spans="1:132" s="51" customFormat="1" ht="15" x14ac:dyDescent="0.25">
      <c r="A116" s="375"/>
      <c r="B116" s="389"/>
      <c r="C116" s="389"/>
      <c r="D116" s="375"/>
      <c r="E116" s="389"/>
      <c r="F116" s="378"/>
      <c r="G116" s="384"/>
      <c r="H116" s="375"/>
      <c r="I116" s="375"/>
      <c r="J116" s="378"/>
      <c r="K116" s="375"/>
      <c r="L116" s="375"/>
      <c r="M116" s="378"/>
      <c r="N116" s="375"/>
      <c r="O116" s="376"/>
      <c r="P116" s="374"/>
      <c r="Q116" s="389"/>
      <c r="R116" s="375"/>
      <c r="S116" s="446"/>
      <c r="T116" s="384"/>
      <c r="U116" s="46"/>
      <c r="V116" s="319"/>
      <c r="W116" s="322"/>
      <c r="X116" s="292"/>
      <c r="Y116" s="38">
        <v>189</v>
      </c>
      <c r="Z116" s="124" t="s">
        <v>861</v>
      </c>
      <c r="AA116" s="67">
        <v>442321</v>
      </c>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c r="CE116" s="50"/>
      <c r="CF116" s="50"/>
      <c r="CG116" s="50"/>
      <c r="CH116" s="50"/>
      <c r="CI116" s="50"/>
      <c r="CJ116" s="50"/>
      <c r="CK116" s="50"/>
      <c r="CL116" s="50"/>
      <c r="CM116" s="50"/>
      <c r="CN116" s="50"/>
      <c r="CO116" s="50"/>
      <c r="CP116" s="50"/>
      <c r="CQ116" s="50"/>
      <c r="CR116" s="50"/>
      <c r="CS116" s="50"/>
      <c r="CT116" s="50"/>
      <c r="CU116" s="50"/>
      <c r="CV116" s="50"/>
      <c r="CW116" s="50"/>
      <c r="CX116" s="50"/>
      <c r="CY116" s="50"/>
      <c r="CZ116" s="50"/>
      <c r="DA116" s="50"/>
      <c r="DB116" s="50"/>
      <c r="DC116" s="50"/>
      <c r="DD116" s="50"/>
      <c r="DE116" s="50"/>
      <c r="DF116" s="50"/>
      <c r="DG116" s="50"/>
      <c r="DH116" s="50"/>
      <c r="DI116" s="50"/>
      <c r="DJ116" s="50"/>
      <c r="DK116" s="50"/>
      <c r="DL116" s="50"/>
      <c r="DM116" s="50"/>
      <c r="DN116" s="50"/>
      <c r="DO116" s="50"/>
      <c r="DP116" s="50"/>
      <c r="DQ116" s="50"/>
      <c r="DR116" s="50"/>
      <c r="DS116" s="50"/>
      <c r="DT116" s="50"/>
      <c r="DU116" s="50"/>
      <c r="DV116" s="50"/>
      <c r="DW116" s="50"/>
      <c r="DX116" s="50"/>
      <c r="DY116" s="50"/>
      <c r="DZ116" s="50"/>
      <c r="EA116" s="50"/>
      <c r="EB116" s="50"/>
    </row>
    <row r="117" spans="1:132" s="51" customFormat="1" ht="15" x14ac:dyDescent="0.25">
      <c r="A117" s="375"/>
      <c r="B117" s="389"/>
      <c r="C117" s="389"/>
      <c r="D117" s="375"/>
      <c r="E117" s="389"/>
      <c r="F117" s="378"/>
      <c r="G117" s="384"/>
      <c r="H117" s="375"/>
      <c r="I117" s="375"/>
      <c r="J117" s="378"/>
      <c r="K117" s="375"/>
      <c r="L117" s="375"/>
      <c r="M117" s="378"/>
      <c r="N117" s="375"/>
      <c r="O117" s="376"/>
      <c r="P117" s="374"/>
      <c r="Q117" s="389"/>
      <c r="R117" s="375"/>
      <c r="S117" s="446"/>
      <c r="T117" s="384"/>
      <c r="U117" s="46"/>
      <c r="V117" s="319"/>
      <c r="W117" s="322"/>
      <c r="X117" s="292"/>
      <c r="Y117" s="38">
        <v>190</v>
      </c>
      <c r="Z117" s="124" t="s">
        <v>861</v>
      </c>
      <c r="AA117" s="67">
        <v>442321</v>
      </c>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c r="CA117" s="50"/>
      <c r="CB117" s="50"/>
      <c r="CC117" s="50"/>
      <c r="CD117" s="50"/>
      <c r="CE117" s="50"/>
      <c r="CF117" s="50"/>
      <c r="CG117" s="50"/>
      <c r="CH117" s="50"/>
      <c r="CI117" s="50"/>
      <c r="CJ117" s="50"/>
      <c r="CK117" s="50"/>
      <c r="CL117" s="50"/>
      <c r="CM117" s="50"/>
      <c r="CN117" s="50"/>
      <c r="CO117" s="50"/>
      <c r="CP117" s="50"/>
      <c r="CQ117" s="50"/>
      <c r="CR117" s="50"/>
      <c r="CS117" s="50"/>
      <c r="CT117" s="50"/>
      <c r="CU117" s="50"/>
      <c r="CV117" s="50"/>
      <c r="CW117" s="50"/>
      <c r="CX117" s="50"/>
      <c r="CY117" s="50"/>
      <c r="CZ117" s="50"/>
      <c r="DA117" s="50"/>
      <c r="DB117" s="50"/>
      <c r="DC117" s="50"/>
      <c r="DD117" s="50"/>
      <c r="DE117" s="50"/>
      <c r="DF117" s="50"/>
      <c r="DG117" s="50"/>
      <c r="DH117" s="50"/>
      <c r="DI117" s="50"/>
      <c r="DJ117" s="50"/>
      <c r="DK117" s="50"/>
      <c r="DL117" s="50"/>
      <c r="DM117" s="50"/>
      <c r="DN117" s="50"/>
      <c r="DO117" s="50"/>
      <c r="DP117" s="50"/>
      <c r="DQ117" s="50"/>
      <c r="DR117" s="50"/>
      <c r="DS117" s="50"/>
      <c r="DT117" s="50"/>
      <c r="DU117" s="50"/>
      <c r="DV117" s="50"/>
      <c r="DW117" s="50"/>
      <c r="DX117" s="50"/>
      <c r="DY117" s="50"/>
      <c r="DZ117" s="50"/>
      <c r="EA117" s="50"/>
      <c r="EB117" s="50"/>
    </row>
    <row r="118" spans="1:132" s="51" customFormat="1" ht="15" x14ac:dyDescent="0.25">
      <c r="A118" s="375"/>
      <c r="B118" s="389"/>
      <c r="C118" s="389"/>
      <c r="D118" s="375"/>
      <c r="E118" s="389"/>
      <c r="F118" s="378"/>
      <c r="G118" s="384"/>
      <c r="H118" s="375"/>
      <c r="I118" s="375"/>
      <c r="J118" s="378"/>
      <c r="K118" s="375"/>
      <c r="L118" s="375"/>
      <c r="M118" s="378"/>
      <c r="N118" s="375"/>
      <c r="O118" s="376"/>
      <c r="P118" s="374"/>
      <c r="Q118" s="389"/>
      <c r="R118" s="375"/>
      <c r="S118" s="446"/>
      <c r="T118" s="384"/>
      <c r="U118" s="46"/>
      <c r="V118" s="319"/>
      <c r="W118" s="322"/>
      <c r="X118" s="292"/>
      <c r="Y118" s="38">
        <v>260</v>
      </c>
      <c r="Z118" s="124" t="s">
        <v>862</v>
      </c>
      <c r="AA118" s="67">
        <v>273424</v>
      </c>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c r="CP118" s="50"/>
      <c r="CQ118" s="50"/>
      <c r="CR118" s="50"/>
      <c r="CS118" s="50"/>
      <c r="CT118" s="50"/>
      <c r="CU118" s="50"/>
      <c r="CV118" s="50"/>
      <c r="CW118" s="50"/>
      <c r="CX118" s="50"/>
      <c r="CY118" s="50"/>
      <c r="CZ118" s="50"/>
      <c r="DA118" s="50"/>
      <c r="DB118" s="50"/>
      <c r="DC118" s="50"/>
      <c r="DD118" s="50"/>
      <c r="DE118" s="50"/>
      <c r="DF118" s="50"/>
      <c r="DG118" s="50"/>
      <c r="DH118" s="50"/>
      <c r="DI118" s="50"/>
      <c r="DJ118" s="50"/>
      <c r="DK118" s="50"/>
      <c r="DL118" s="50"/>
      <c r="DM118" s="50"/>
      <c r="DN118" s="50"/>
      <c r="DO118" s="50"/>
      <c r="DP118" s="50"/>
      <c r="DQ118" s="50"/>
      <c r="DR118" s="50"/>
      <c r="DS118" s="50"/>
      <c r="DT118" s="50"/>
      <c r="DU118" s="50"/>
      <c r="DV118" s="50"/>
      <c r="DW118" s="50"/>
      <c r="DX118" s="50"/>
      <c r="DY118" s="50"/>
      <c r="DZ118" s="50"/>
      <c r="EA118" s="50"/>
      <c r="EB118" s="50"/>
    </row>
    <row r="119" spans="1:132" s="51" customFormat="1" ht="15" x14ac:dyDescent="0.25">
      <c r="A119" s="375"/>
      <c r="B119" s="389"/>
      <c r="C119" s="389"/>
      <c r="D119" s="375"/>
      <c r="E119" s="389"/>
      <c r="F119" s="378"/>
      <c r="G119" s="384"/>
      <c r="H119" s="375"/>
      <c r="I119" s="375"/>
      <c r="J119" s="378"/>
      <c r="K119" s="375"/>
      <c r="L119" s="375"/>
      <c r="M119" s="378"/>
      <c r="N119" s="375"/>
      <c r="O119" s="376"/>
      <c r="P119" s="374"/>
      <c r="Q119" s="389"/>
      <c r="R119" s="375"/>
      <c r="S119" s="446"/>
      <c r="T119" s="384"/>
      <c r="U119" s="46"/>
      <c r="V119" s="319"/>
      <c r="W119" s="322"/>
      <c r="X119" s="292"/>
      <c r="Y119" s="38">
        <v>261</v>
      </c>
      <c r="Z119" s="124" t="s">
        <v>862</v>
      </c>
      <c r="AA119" s="67">
        <v>509058</v>
      </c>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c r="CA119" s="50"/>
      <c r="CB119" s="50"/>
      <c r="CC119" s="50"/>
      <c r="CD119" s="50"/>
      <c r="CE119" s="50"/>
      <c r="CF119" s="50"/>
      <c r="CG119" s="50"/>
      <c r="CH119" s="50"/>
      <c r="CI119" s="50"/>
      <c r="CJ119" s="50"/>
      <c r="CK119" s="50"/>
      <c r="CL119" s="50"/>
      <c r="CM119" s="50"/>
      <c r="CN119" s="50"/>
      <c r="CO119" s="50"/>
      <c r="CP119" s="50"/>
      <c r="CQ119" s="50"/>
      <c r="CR119" s="50"/>
      <c r="CS119" s="50"/>
      <c r="CT119" s="50"/>
      <c r="CU119" s="50"/>
      <c r="CV119" s="50"/>
      <c r="CW119" s="50"/>
      <c r="CX119" s="50"/>
      <c r="CY119" s="50"/>
      <c r="CZ119" s="50"/>
      <c r="DA119" s="50"/>
      <c r="DB119" s="50"/>
      <c r="DC119" s="50"/>
      <c r="DD119" s="50"/>
      <c r="DE119" s="50"/>
      <c r="DF119" s="50"/>
      <c r="DG119" s="50"/>
      <c r="DH119" s="50"/>
      <c r="DI119" s="50"/>
      <c r="DJ119" s="50"/>
      <c r="DK119" s="50"/>
      <c r="DL119" s="50"/>
      <c r="DM119" s="50"/>
      <c r="DN119" s="50"/>
      <c r="DO119" s="50"/>
      <c r="DP119" s="50"/>
      <c r="DQ119" s="50"/>
      <c r="DR119" s="50"/>
      <c r="DS119" s="50"/>
      <c r="DT119" s="50"/>
      <c r="DU119" s="50"/>
      <c r="DV119" s="50"/>
      <c r="DW119" s="50"/>
      <c r="DX119" s="50"/>
      <c r="DY119" s="50"/>
      <c r="DZ119" s="50"/>
      <c r="EA119" s="50"/>
      <c r="EB119" s="50"/>
    </row>
    <row r="120" spans="1:132" s="51" customFormat="1" ht="15" x14ac:dyDescent="0.25">
      <c r="A120" s="375"/>
      <c r="B120" s="389"/>
      <c r="C120" s="389"/>
      <c r="D120" s="375"/>
      <c r="E120" s="389"/>
      <c r="F120" s="378"/>
      <c r="G120" s="384"/>
      <c r="H120" s="375"/>
      <c r="I120" s="375"/>
      <c r="J120" s="378"/>
      <c r="K120" s="375"/>
      <c r="L120" s="375"/>
      <c r="M120" s="378"/>
      <c r="N120" s="375"/>
      <c r="O120" s="376"/>
      <c r="P120" s="374"/>
      <c r="Q120" s="389"/>
      <c r="R120" s="375"/>
      <c r="S120" s="446"/>
      <c r="T120" s="384"/>
      <c r="U120" s="46"/>
      <c r="V120" s="319"/>
      <c r="W120" s="322"/>
      <c r="X120" s="292"/>
      <c r="Y120" s="38">
        <v>262</v>
      </c>
      <c r="Z120" s="124" t="s">
        <v>862</v>
      </c>
      <c r="AA120" s="67">
        <v>656418</v>
      </c>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0"/>
      <c r="BX120" s="50"/>
      <c r="BY120" s="50"/>
      <c r="BZ120" s="50"/>
      <c r="CA120" s="50"/>
      <c r="CB120" s="50"/>
      <c r="CC120" s="50"/>
      <c r="CD120" s="50"/>
      <c r="CE120" s="50"/>
      <c r="CF120" s="50"/>
      <c r="CG120" s="50"/>
      <c r="CH120" s="50"/>
      <c r="CI120" s="50"/>
      <c r="CJ120" s="50"/>
      <c r="CK120" s="50"/>
      <c r="CL120" s="50"/>
      <c r="CM120" s="50"/>
      <c r="CN120" s="50"/>
      <c r="CO120" s="50"/>
      <c r="CP120" s="50"/>
      <c r="CQ120" s="50"/>
      <c r="CR120" s="50"/>
      <c r="CS120" s="50"/>
      <c r="CT120" s="50"/>
      <c r="CU120" s="50"/>
      <c r="CV120" s="50"/>
      <c r="CW120" s="50"/>
      <c r="CX120" s="50"/>
      <c r="CY120" s="50"/>
      <c r="CZ120" s="50"/>
      <c r="DA120" s="50"/>
      <c r="DB120" s="50"/>
      <c r="DC120" s="50"/>
      <c r="DD120" s="50"/>
      <c r="DE120" s="50"/>
      <c r="DF120" s="50"/>
      <c r="DG120" s="50"/>
      <c r="DH120" s="50"/>
      <c r="DI120" s="50"/>
      <c r="DJ120" s="50"/>
      <c r="DK120" s="50"/>
      <c r="DL120" s="50"/>
      <c r="DM120" s="50"/>
      <c r="DN120" s="50"/>
      <c r="DO120" s="50"/>
      <c r="DP120" s="50"/>
      <c r="DQ120" s="50"/>
      <c r="DR120" s="50"/>
      <c r="DS120" s="50"/>
      <c r="DT120" s="50"/>
      <c r="DU120" s="50"/>
      <c r="DV120" s="50"/>
      <c r="DW120" s="50"/>
      <c r="DX120" s="50"/>
      <c r="DY120" s="50"/>
      <c r="DZ120" s="50"/>
      <c r="EA120" s="50"/>
      <c r="EB120" s="50"/>
    </row>
    <row r="121" spans="1:132" s="51" customFormat="1" ht="15" x14ac:dyDescent="0.25">
      <c r="A121" s="375"/>
      <c r="B121" s="389"/>
      <c r="C121" s="389"/>
      <c r="D121" s="375"/>
      <c r="E121" s="389"/>
      <c r="F121" s="378"/>
      <c r="G121" s="384"/>
      <c r="H121" s="375"/>
      <c r="I121" s="375"/>
      <c r="J121" s="378"/>
      <c r="K121" s="375"/>
      <c r="L121" s="375"/>
      <c r="M121" s="378"/>
      <c r="N121" s="375"/>
      <c r="O121" s="376"/>
      <c r="P121" s="374"/>
      <c r="Q121" s="389"/>
      <c r="R121" s="375"/>
      <c r="S121" s="446"/>
      <c r="T121" s="384"/>
      <c r="U121" s="46"/>
      <c r="V121" s="319"/>
      <c r="W121" s="322"/>
      <c r="X121" s="292"/>
      <c r="Y121" s="38">
        <v>263</v>
      </c>
      <c r="Z121" s="124" t="s">
        <v>862</v>
      </c>
      <c r="AA121" s="67">
        <v>925015</v>
      </c>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c r="CA121" s="50"/>
      <c r="CB121" s="50"/>
      <c r="CC121" s="50"/>
      <c r="CD121" s="50"/>
      <c r="CE121" s="50"/>
      <c r="CF121" s="50"/>
      <c r="CG121" s="50"/>
      <c r="CH121" s="50"/>
      <c r="CI121" s="50"/>
      <c r="CJ121" s="50"/>
      <c r="CK121" s="50"/>
      <c r="CL121" s="50"/>
      <c r="CM121" s="50"/>
      <c r="CN121" s="50"/>
      <c r="CO121" s="50"/>
      <c r="CP121" s="50"/>
      <c r="CQ121" s="50"/>
      <c r="CR121" s="50"/>
      <c r="CS121" s="50"/>
      <c r="CT121" s="50"/>
      <c r="CU121" s="50"/>
      <c r="CV121" s="50"/>
      <c r="CW121" s="50"/>
      <c r="CX121" s="50"/>
      <c r="CY121" s="50"/>
      <c r="CZ121" s="50"/>
      <c r="DA121" s="50"/>
      <c r="DB121" s="50"/>
      <c r="DC121" s="50"/>
      <c r="DD121" s="50"/>
      <c r="DE121" s="50"/>
      <c r="DF121" s="50"/>
      <c r="DG121" s="50"/>
      <c r="DH121" s="50"/>
      <c r="DI121" s="50"/>
      <c r="DJ121" s="50"/>
      <c r="DK121" s="50"/>
      <c r="DL121" s="50"/>
      <c r="DM121" s="50"/>
      <c r="DN121" s="50"/>
      <c r="DO121" s="50"/>
      <c r="DP121" s="50"/>
      <c r="DQ121" s="50"/>
      <c r="DR121" s="50"/>
      <c r="DS121" s="50"/>
      <c r="DT121" s="50"/>
      <c r="DU121" s="50"/>
      <c r="DV121" s="50"/>
      <c r="DW121" s="50"/>
      <c r="DX121" s="50"/>
      <c r="DY121" s="50"/>
      <c r="DZ121" s="50"/>
      <c r="EA121" s="50"/>
      <c r="EB121" s="50"/>
    </row>
    <row r="122" spans="1:132" s="51" customFormat="1" ht="15" x14ac:dyDescent="0.25">
      <c r="A122" s="375"/>
      <c r="B122" s="389"/>
      <c r="C122" s="389"/>
      <c r="D122" s="375"/>
      <c r="E122" s="389"/>
      <c r="F122" s="378"/>
      <c r="G122" s="384"/>
      <c r="H122" s="375"/>
      <c r="I122" s="375"/>
      <c r="J122" s="378"/>
      <c r="K122" s="375"/>
      <c r="L122" s="375"/>
      <c r="M122" s="378"/>
      <c r="N122" s="375"/>
      <c r="O122" s="376"/>
      <c r="P122" s="374"/>
      <c r="Q122" s="389"/>
      <c r="R122" s="375"/>
      <c r="S122" s="446"/>
      <c r="T122" s="384"/>
      <c r="U122" s="46"/>
      <c r="V122" s="319"/>
      <c r="W122" s="322"/>
      <c r="X122" s="292"/>
      <c r="Y122" s="38">
        <v>264</v>
      </c>
      <c r="Z122" s="124" t="s">
        <v>862</v>
      </c>
      <c r="AA122" s="67">
        <v>925015</v>
      </c>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c r="CA122" s="50"/>
      <c r="CB122" s="50"/>
      <c r="CC122" s="50"/>
      <c r="CD122" s="50"/>
      <c r="CE122" s="50"/>
      <c r="CF122" s="50"/>
      <c r="CG122" s="50"/>
      <c r="CH122" s="50"/>
      <c r="CI122" s="50"/>
      <c r="CJ122" s="50"/>
      <c r="CK122" s="50"/>
      <c r="CL122" s="50"/>
      <c r="CM122" s="50"/>
      <c r="CN122" s="50"/>
      <c r="CO122" s="50"/>
      <c r="CP122" s="50"/>
      <c r="CQ122" s="50"/>
      <c r="CR122" s="50"/>
      <c r="CS122" s="50"/>
      <c r="CT122" s="50"/>
      <c r="CU122" s="50"/>
      <c r="CV122" s="50"/>
      <c r="CW122" s="50"/>
      <c r="CX122" s="50"/>
      <c r="CY122" s="50"/>
      <c r="CZ122" s="50"/>
      <c r="DA122" s="50"/>
      <c r="DB122" s="50"/>
      <c r="DC122" s="50"/>
      <c r="DD122" s="50"/>
      <c r="DE122" s="50"/>
      <c r="DF122" s="50"/>
      <c r="DG122" s="50"/>
      <c r="DH122" s="50"/>
      <c r="DI122" s="50"/>
      <c r="DJ122" s="50"/>
      <c r="DK122" s="50"/>
      <c r="DL122" s="50"/>
      <c r="DM122" s="50"/>
      <c r="DN122" s="50"/>
      <c r="DO122" s="50"/>
      <c r="DP122" s="50"/>
      <c r="DQ122" s="50"/>
      <c r="DR122" s="50"/>
      <c r="DS122" s="50"/>
      <c r="DT122" s="50"/>
      <c r="DU122" s="50"/>
      <c r="DV122" s="50"/>
      <c r="DW122" s="50"/>
      <c r="DX122" s="50"/>
      <c r="DY122" s="50"/>
      <c r="DZ122" s="50"/>
      <c r="EA122" s="50"/>
      <c r="EB122" s="50"/>
    </row>
    <row r="123" spans="1:132" s="51" customFormat="1" ht="15" x14ac:dyDescent="0.25">
      <c r="A123" s="375"/>
      <c r="B123" s="389"/>
      <c r="C123" s="389"/>
      <c r="D123" s="375"/>
      <c r="E123" s="389"/>
      <c r="F123" s="378"/>
      <c r="G123" s="384"/>
      <c r="H123" s="375"/>
      <c r="I123" s="375"/>
      <c r="J123" s="378"/>
      <c r="K123" s="375"/>
      <c r="L123" s="375"/>
      <c r="M123" s="378"/>
      <c r="N123" s="375"/>
      <c r="O123" s="376"/>
      <c r="P123" s="374"/>
      <c r="Q123" s="389"/>
      <c r="R123" s="375"/>
      <c r="S123" s="446"/>
      <c r="T123" s="384"/>
      <c r="U123" s="46"/>
      <c r="V123" s="319"/>
      <c r="W123" s="322"/>
      <c r="X123" s="292"/>
      <c r="Y123" s="38">
        <v>265</v>
      </c>
      <c r="Z123" s="124" t="s">
        <v>862</v>
      </c>
      <c r="AA123" s="67">
        <v>273424</v>
      </c>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c r="CP123" s="50"/>
      <c r="CQ123" s="50"/>
      <c r="CR123" s="50"/>
      <c r="CS123" s="50"/>
      <c r="CT123" s="50"/>
      <c r="CU123" s="50"/>
      <c r="CV123" s="50"/>
      <c r="CW123" s="50"/>
      <c r="CX123" s="50"/>
      <c r="CY123" s="50"/>
      <c r="CZ123" s="50"/>
      <c r="DA123" s="50"/>
      <c r="DB123" s="50"/>
      <c r="DC123" s="50"/>
      <c r="DD123" s="50"/>
      <c r="DE123" s="50"/>
      <c r="DF123" s="50"/>
      <c r="DG123" s="50"/>
      <c r="DH123" s="50"/>
      <c r="DI123" s="50"/>
      <c r="DJ123" s="50"/>
      <c r="DK123" s="50"/>
      <c r="DL123" s="50"/>
      <c r="DM123" s="50"/>
      <c r="DN123" s="50"/>
      <c r="DO123" s="50"/>
      <c r="DP123" s="50"/>
      <c r="DQ123" s="50"/>
      <c r="DR123" s="50"/>
      <c r="DS123" s="50"/>
      <c r="DT123" s="50"/>
      <c r="DU123" s="50"/>
      <c r="DV123" s="50"/>
      <c r="DW123" s="50"/>
      <c r="DX123" s="50"/>
      <c r="DY123" s="50"/>
      <c r="DZ123" s="50"/>
      <c r="EA123" s="50"/>
      <c r="EB123" s="50"/>
    </row>
    <row r="124" spans="1:132" s="51" customFormat="1" ht="15" x14ac:dyDescent="0.25">
      <c r="A124" s="375"/>
      <c r="B124" s="389"/>
      <c r="C124" s="389"/>
      <c r="D124" s="375"/>
      <c r="E124" s="389"/>
      <c r="F124" s="378"/>
      <c r="G124" s="384"/>
      <c r="H124" s="375"/>
      <c r="I124" s="375"/>
      <c r="J124" s="378"/>
      <c r="K124" s="375"/>
      <c r="L124" s="375"/>
      <c r="M124" s="378"/>
      <c r="N124" s="375"/>
      <c r="O124" s="376"/>
      <c r="P124" s="374"/>
      <c r="Q124" s="389"/>
      <c r="R124" s="375"/>
      <c r="S124" s="446"/>
      <c r="T124" s="384"/>
      <c r="U124" s="46"/>
      <c r="V124" s="319"/>
      <c r="W124" s="322"/>
      <c r="X124" s="292"/>
      <c r="Y124" s="38">
        <v>266</v>
      </c>
      <c r="Z124" s="124" t="s">
        <v>862</v>
      </c>
      <c r="AA124" s="67">
        <v>268171</v>
      </c>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c r="CA124" s="50"/>
      <c r="CB124" s="50"/>
      <c r="CC124" s="50"/>
      <c r="CD124" s="50"/>
      <c r="CE124" s="50"/>
      <c r="CF124" s="50"/>
      <c r="CG124" s="50"/>
      <c r="CH124" s="50"/>
      <c r="CI124" s="50"/>
      <c r="CJ124" s="50"/>
      <c r="CK124" s="50"/>
      <c r="CL124" s="50"/>
      <c r="CM124" s="50"/>
      <c r="CN124" s="50"/>
      <c r="CO124" s="50"/>
      <c r="CP124" s="50"/>
      <c r="CQ124" s="50"/>
      <c r="CR124" s="50"/>
      <c r="CS124" s="50"/>
      <c r="CT124" s="50"/>
      <c r="CU124" s="50"/>
      <c r="CV124" s="50"/>
      <c r="CW124" s="50"/>
      <c r="CX124" s="50"/>
      <c r="CY124" s="50"/>
      <c r="CZ124" s="50"/>
      <c r="DA124" s="50"/>
      <c r="DB124" s="50"/>
      <c r="DC124" s="50"/>
      <c r="DD124" s="50"/>
      <c r="DE124" s="50"/>
      <c r="DF124" s="50"/>
      <c r="DG124" s="50"/>
      <c r="DH124" s="50"/>
      <c r="DI124" s="50"/>
      <c r="DJ124" s="50"/>
      <c r="DK124" s="50"/>
      <c r="DL124" s="50"/>
      <c r="DM124" s="50"/>
      <c r="DN124" s="50"/>
      <c r="DO124" s="50"/>
      <c r="DP124" s="50"/>
      <c r="DQ124" s="50"/>
      <c r="DR124" s="50"/>
      <c r="DS124" s="50"/>
      <c r="DT124" s="50"/>
      <c r="DU124" s="50"/>
      <c r="DV124" s="50"/>
      <c r="DW124" s="50"/>
      <c r="DX124" s="50"/>
      <c r="DY124" s="50"/>
      <c r="DZ124" s="50"/>
      <c r="EA124" s="50"/>
      <c r="EB124" s="50"/>
    </row>
    <row r="125" spans="1:132" s="51" customFormat="1" ht="15" x14ac:dyDescent="0.25">
      <c r="A125" s="375"/>
      <c r="B125" s="389"/>
      <c r="C125" s="389"/>
      <c r="D125" s="375"/>
      <c r="E125" s="389"/>
      <c r="F125" s="378"/>
      <c r="G125" s="384"/>
      <c r="H125" s="375"/>
      <c r="I125" s="375"/>
      <c r="J125" s="378"/>
      <c r="K125" s="375"/>
      <c r="L125" s="375"/>
      <c r="M125" s="378"/>
      <c r="N125" s="375"/>
      <c r="O125" s="376"/>
      <c r="P125" s="374"/>
      <c r="Q125" s="389"/>
      <c r="R125" s="375"/>
      <c r="S125" s="446"/>
      <c r="T125" s="384"/>
      <c r="U125" s="46"/>
      <c r="V125" s="319"/>
      <c r="W125" s="322"/>
      <c r="X125" s="292"/>
      <c r="Y125" s="38">
        <v>269</v>
      </c>
      <c r="Z125" s="124" t="s">
        <v>862</v>
      </c>
      <c r="AA125" s="67">
        <v>453810</v>
      </c>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0"/>
      <c r="BW125" s="50"/>
      <c r="BX125" s="50"/>
      <c r="BY125" s="50"/>
      <c r="BZ125" s="50"/>
      <c r="CA125" s="50"/>
      <c r="CB125" s="50"/>
      <c r="CC125" s="50"/>
      <c r="CD125" s="50"/>
      <c r="CE125" s="50"/>
      <c r="CF125" s="50"/>
      <c r="CG125" s="50"/>
      <c r="CH125" s="50"/>
      <c r="CI125" s="50"/>
      <c r="CJ125" s="50"/>
      <c r="CK125" s="50"/>
      <c r="CL125" s="50"/>
      <c r="CM125" s="50"/>
      <c r="CN125" s="50"/>
      <c r="CO125" s="50"/>
      <c r="CP125" s="50"/>
      <c r="CQ125" s="50"/>
      <c r="CR125" s="50"/>
      <c r="CS125" s="50"/>
      <c r="CT125" s="50"/>
      <c r="CU125" s="50"/>
      <c r="CV125" s="50"/>
      <c r="CW125" s="50"/>
      <c r="CX125" s="50"/>
      <c r="CY125" s="50"/>
      <c r="CZ125" s="50"/>
      <c r="DA125" s="50"/>
      <c r="DB125" s="50"/>
      <c r="DC125" s="50"/>
      <c r="DD125" s="50"/>
      <c r="DE125" s="50"/>
      <c r="DF125" s="50"/>
      <c r="DG125" s="50"/>
      <c r="DH125" s="50"/>
      <c r="DI125" s="50"/>
      <c r="DJ125" s="50"/>
      <c r="DK125" s="50"/>
      <c r="DL125" s="50"/>
      <c r="DM125" s="50"/>
      <c r="DN125" s="50"/>
      <c r="DO125" s="50"/>
      <c r="DP125" s="50"/>
      <c r="DQ125" s="50"/>
      <c r="DR125" s="50"/>
      <c r="DS125" s="50"/>
      <c r="DT125" s="50"/>
      <c r="DU125" s="50"/>
      <c r="DV125" s="50"/>
      <c r="DW125" s="50"/>
      <c r="DX125" s="50"/>
      <c r="DY125" s="50"/>
      <c r="DZ125" s="50"/>
      <c r="EA125" s="50"/>
      <c r="EB125" s="50"/>
    </row>
    <row r="126" spans="1:132" s="51" customFormat="1" ht="15" x14ac:dyDescent="0.25">
      <c r="A126" s="375"/>
      <c r="B126" s="389"/>
      <c r="C126" s="389"/>
      <c r="D126" s="375"/>
      <c r="E126" s="389"/>
      <c r="F126" s="378"/>
      <c r="G126" s="384"/>
      <c r="H126" s="375"/>
      <c r="I126" s="375"/>
      <c r="J126" s="378"/>
      <c r="K126" s="375"/>
      <c r="L126" s="375"/>
      <c r="M126" s="378"/>
      <c r="N126" s="375"/>
      <c r="O126" s="376"/>
      <c r="P126" s="374"/>
      <c r="Q126" s="389"/>
      <c r="R126" s="375"/>
      <c r="S126" s="446"/>
      <c r="T126" s="384"/>
      <c r="U126" s="46"/>
      <c r="V126" s="319"/>
      <c r="W126" s="322"/>
      <c r="X126" s="292"/>
      <c r="Y126" s="38">
        <v>270</v>
      </c>
      <c r="Z126" s="124" t="s">
        <v>862</v>
      </c>
      <c r="AA126" s="67">
        <v>528390</v>
      </c>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0"/>
      <c r="BW126" s="50"/>
      <c r="BX126" s="50"/>
      <c r="BY126" s="50"/>
      <c r="BZ126" s="50"/>
      <c r="CA126" s="50"/>
      <c r="CB126" s="50"/>
      <c r="CC126" s="50"/>
      <c r="CD126" s="50"/>
      <c r="CE126" s="50"/>
      <c r="CF126" s="50"/>
      <c r="CG126" s="50"/>
      <c r="CH126" s="50"/>
      <c r="CI126" s="50"/>
      <c r="CJ126" s="50"/>
      <c r="CK126" s="50"/>
      <c r="CL126" s="50"/>
      <c r="CM126" s="50"/>
      <c r="CN126" s="50"/>
      <c r="CO126" s="50"/>
      <c r="CP126" s="50"/>
      <c r="CQ126" s="50"/>
      <c r="CR126" s="50"/>
      <c r="CS126" s="50"/>
      <c r="CT126" s="50"/>
      <c r="CU126" s="50"/>
      <c r="CV126" s="50"/>
      <c r="CW126" s="50"/>
      <c r="CX126" s="50"/>
      <c r="CY126" s="50"/>
      <c r="CZ126" s="50"/>
      <c r="DA126" s="50"/>
      <c r="DB126" s="50"/>
      <c r="DC126" s="50"/>
      <c r="DD126" s="50"/>
      <c r="DE126" s="50"/>
      <c r="DF126" s="50"/>
      <c r="DG126" s="50"/>
      <c r="DH126" s="50"/>
      <c r="DI126" s="50"/>
      <c r="DJ126" s="50"/>
      <c r="DK126" s="50"/>
      <c r="DL126" s="50"/>
      <c r="DM126" s="50"/>
      <c r="DN126" s="50"/>
      <c r="DO126" s="50"/>
      <c r="DP126" s="50"/>
      <c r="DQ126" s="50"/>
      <c r="DR126" s="50"/>
      <c r="DS126" s="50"/>
      <c r="DT126" s="50"/>
      <c r="DU126" s="50"/>
      <c r="DV126" s="50"/>
      <c r="DW126" s="50"/>
      <c r="DX126" s="50"/>
      <c r="DY126" s="50"/>
      <c r="DZ126" s="50"/>
      <c r="EA126" s="50"/>
      <c r="EB126" s="50"/>
    </row>
    <row r="127" spans="1:132" s="51" customFormat="1" ht="15" x14ac:dyDescent="0.25">
      <c r="A127" s="375"/>
      <c r="B127" s="389"/>
      <c r="C127" s="389"/>
      <c r="D127" s="375"/>
      <c r="E127" s="389"/>
      <c r="F127" s="378"/>
      <c r="G127" s="384"/>
      <c r="H127" s="375"/>
      <c r="I127" s="375"/>
      <c r="J127" s="378"/>
      <c r="K127" s="375"/>
      <c r="L127" s="375"/>
      <c r="M127" s="378"/>
      <c r="N127" s="375"/>
      <c r="O127" s="376"/>
      <c r="P127" s="374"/>
      <c r="Q127" s="389"/>
      <c r="R127" s="375"/>
      <c r="S127" s="446"/>
      <c r="T127" s="384"/>
      <c r="U127" s="46"/>
      <c r="V127" s="319"/>
      <c r="W127" s="322"/>
      <c r="X127" s="292"/>
      <c r="Y127" s="38">
        <v>465</v>
      </c>
      <c r="Z127" s="124" t="s">
        <v>880</v>
      </c>
      <c r="AA127" s="67">
        <v>374397</v>
      </c>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c r="CF127" s="50"/>
      <c r="CG127" s="50"/>
      <c r="CH127" s="50"/>
      <c r="CI127" s="50"/>
      <c r="CJ127" s="50"/>
      <c r="CK127" s="50"/>
      <c r="CL127" s="50"/>
      <c r="CM127" s="50"/>
      <c r="CN127" s="50"/>
      <c r="CO127" s="50"/>
      <c r="CP127" s="50"/>
      <c r="CQ127" s="50"/>
      <c r="CR127" s="50"/>
      <c r="CS127" s="50"/>
      <c r="CT127" s="50"/>
      <c r="CU127" s="50"/>
      <c r="CV127" s="50"/>
      <c r="CW127" s="50"/>
      <c r="CX127" s="50"/>
      <c r="CY127" s="50"/>
      <c r="CZ127" s="50"/>
      <c r="DA127" s="50"/>
      <c r="DB127" s="50"/>
      <c r="DC127" s="50"/>
      <c r="DD127" s="50"/>
      <c r="DE127" s="50"/>
      <c r="DF127" s="50"/>
      <c r="DG127" s="50"/>
      <c r="DH127" s="50"/>
      <c r="DI127" s="50"/>
      <c r="DJ127" s="50"/>
      <c r="DK127" s="50"/>
      <c r="DL127" s="50"/>
      <c r="DM127" s="50"/>
      <c r="DN127" s="50"/>
      <c r="DO127" s="50"/>
      <c r="DP127" s="50"/>
      <c r="DQ127" s="50"/>
      <c r="DR127" s="50"/>
      <c r="DS127" s="50"/>
      <c r="DT127" s="50"/>
      <c r="DU127" s="50"/>
      <c r="DV127" s="50"/>
      <c r="DW127" s="50"/>
      <c r="DX127" s="50"/>
      <c r="DY127" s="50"/>
      <c r="DZ127" s="50"/>
      <c r="EA127" s="50"/>
      <c r="EB127" s="50"/>
    </row>
    <row r="128" spans="1:132" s="51" customFormat="1" ht="15" x14ac:dyDescent="0.25">
      <c r="A128" s="375"/>
      <c r="B128" s="389"/>
      <c r="C128" s="389"/>
      <c r="D128" s="375"/>
      <c r="E128" s="389"/>
      <c r="F128" s="378"/>
      <c r="G128" s="384"/>
      <c r="H128" s="375"/>
      <c r="I128" s="375"/>
      <c r="J128" s="378"/>
      <c r="K128" s="375"/>
      <c r="L128" s="375"/>
      <c r="M128" s="378"/>
      <c r="N128" s="375"/>
      <c r="O128" s="376"/>
      <c r="P128" s="374"/>
      <c r="Q128" s="389"/>
      <c r="R128" s="375"/>
      <c r="S128" s="446"/>
      <c r="T128" s="384"/>
      <c r="U128" s="46"/>
      <c r="V128" s="319"/>
      <c r="W128" s="322"/>
      <c r="X128" s="292"/>
      <c r="Y128" s="38">
        <v>557</v>
      </c>
      <c r="Z128" s="124" t="s">
        <v>881</v>
      </c>
      <c r="AA128" s="67">
        <v>450938</v>
      </c>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0"/>
      <c r="BW128" s="50"/>
      <c r="BX128" s="50"/>
      <c r="BY128" s="50"/>
      <c r="BZ128" s="50"/>
      <c r="CA128" s="50"/>
      <c r="CB128" s="50"/>
      <c r="CC128" s="50"/>
      <c r="CD128" s="50"/>
      <c r="CE128" s="50"/>
      <c r="CF128" s="50"/>
      <c r="CG128" s="50"/>
      <c r="CH128" s="50"/>
      <c r="CI128" s="50"/>
      <c r="CJ128" s="50"/>
      <c r="CK128" s="50"/>
      <c r="CL128" s="50"/>
      <c r="CM128" s="50"/>
      <c r="CN128" s="50"/>
      <c r="CO128" s="50"/>
      <c r="CP128" s="50"/>
      <c r="CQ128" s="50"/>
      <c r="CR128" s="50"/>
      <c r="CS128" s="50"/>
      <c r="CT128" s="50"/>
      <c r="CU128" s="50"/>
      <c r="CV128" s="50"/>
      <c r="CW128" s="50"/>
      <c r="CX128" s="50"/>
      <c r="CY128" s="50"/>
      <c r="CZ128" s="50"/>
      <c r="DA128" s="50"/>
      <c r="DB128" s="50"/>
      <c r="DC128" s="50"/>
      <c r="DD128" s="50"/>
      <c r="DE128" s="50"/>
      <c r="DF128" s="50"/>
      <c r="DG128" s="50"/>
      <c r="DH128" s="50"/>
      <c r="DI128" s="50"/>
      <c r="DJ128" s="50"/>
      <c r="DK128" s="50"/>
      <c r="DL128" s="50"/>
      <c r="DM128" s="50"/>
      <c r="DN128" s="50"/>
      <c r="DO128" s="50"/>
      <c r="DP128" s="50"/>
      <c r="DQ128" s="50"/>
      <c r="DR128" s="50"/>
      <c r="DS128" s="50"/>
      <c r="DT128" s="50"/>
      <c r="DU128" s="50"/>
      <c r="DV128" s="50"/>
      <c r="DW128" s="50"/>
      <c r="DX128" s="50"/>
      <c r="DY128" s="50"/>
      <c r="DZ128" s="50"/>
      <c r="EA128" s="50"/>
      <c r="EB128" s="50"/>
    </row>
    <row r="129" spans="1:132" s="51" customFormat="1" ht="15" x14ac:dyDescent="0.25">
      <c r="A129" s="375"/>
      <c r="B129" s="389"/>
      <c r="C129" s="389"/>
      <c r="D129" s="375"/>
      <c r="E129" s="389"/>
      <c r="F129" s="378"/>
      <c r="G129" s="384"/>
      <c r="H129" s="375"/>
      <c r="I129" s="375"/>
      <c r="J129" s="378"/>
      <c r="K129" s="375"/>
      <c r="L129" s="375"/>
      <c r="M129" s="378"/>
      <c r="N129" s="375"/>
      <c r="O129" s="376"/>
      <c r="P129" s="374"/>
      <c r="Q129" s="389"/>
      <c r="R129" s="375"/>
      <c r="S129" s="446"/>
      <c r="T129" s="384"/>
      <c r="U129" s="46"/>
      <c r="V129" s="319"/>
      <c r="W129" s="322"/>
      <c r="X129" s="292"/>
      <c r="Y129" s="38">
        <v>569</v>
      </c>
      <c r="Z129" s="124" t="s">
        <v>866</v>
      </c>
      <c r="AA129" s="67">
        <v>413599</v>
      </c>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0"/>
      <c r="BW129" s="50"/>
      <c r="BX129" s="50"/>
      <c r="BY129" s="50"/>
      <c r="BZ129" s="50"/>
      <c r="CA129" s="50"/>
      <c r="CB129" s="50"/>
      <c r="CC129" s="50"/>
      <c r="CD129" s="50"/>
      <c r="CE129" s="50"/>
      <c r="CF129" s="50"/>
      <c r="CG129" s="50"/>
      <c r="CH129" s="50"/>
      <c r="CI129" s="50"/>
      <c r="CJ129" s="50"/>
      <c r="CK129" s="50"/>
      <c r="CL129" s="50"/>
      <c r="CM129" s="50"/>
      <c r="CN129" s="50"/>
      <c r="CO129" s="50"/>
      <c r="CP129" s="50"/>
      <c r="CQ129" s="50"/>
      <c r="CR129" s="50"/>
      <c r="CS129" s="50"/>
      <c r="CT129" s="50"/>
      <c r="CU129" s="50"/>
      <c r="CV129" s="50"/>
      <c r="CW129" s="50"/>
      <c r="CX129" s="50"/>
      <c r="CY129" s="50"/>
      <c r="CZ129" s="50"/>
      <c r="DA129" s="50"/>
      <c r="DB129" s="50"/>
      <c r="DC129" s="50"/>
      <c r="DD129" s="50"/>
      <c r="DE129" s="50"/>
      <c r="DF129" s="50"/>
      <c r="DG129" s="50"/>
      <c r="DH129" s="50"/>
      <c r="DI129" s="50"/>
      <c r="DJ129" s="50"/>
      <c r="DK129" s="50"/>
      <c r="DL129" s="50"/>
      <c r="DM129" s="50"/>
      <c r="DN129" s="50"/>
      <c r="DO129" s="50"/>
      <c r="DP129" s="50"/>
      <c r="DQ129" s="50"/>
      <c r="DR129" s="50"/>
      <c r="DS129" s="50"/>
      <c r="DT129" s="50"/>
      <c r="DU129" s="50"/>
      <c r="DV129" s="50"/>
      <c r="DW129" s="50"/>
      <c r="DX129" s="50"/>
      <c r="DY129" s="50"/>
      <c r="DZ129" s="50"/>
      <c r="EA129" s="50"/>
      <c r="EB129" s="50"/>
    </row>
    <row r="130" spans="1:132" s="51" customFormat="1" ht="15" x14ac:dyDescent="0.25">
      <c r="A130" s="375"/>
      <c r="B130" s="389"/>
      <c r="C130" s="389"/>
      <c r="D130" s="375"/>
      <c r="E130" s="389"/>
      <c r="F130" s="378"/>
      <c r="G130" s="384"/>
      <c r="H130" s="375"/>
      <c r="I130" s="375"/>
      <c r="J130" s="378"/>
      <c r="K130" s="375"/>
      <c r="L130" s="375"/>
      <c r="M130" s="378"/>
      <c r="N130" s="375"/>
      <c r="O130" s="376"/>
      <c r="P130" s="374"/>
      <c r="Q130" s="389"/>
      <c r="R130" s="375"/>
      <c r="S130" s="446"/>
      <c r="T130" s="384"/>
      <c r="U130" s="46"/>
      <c r="V130" s="319"/>
      <c r="W130" s="322"/>
      <c r="X130" s="292"/>
      <c r="Y130" s="38">
        <v>1001</v>
      </c>
      <c r="Z130" s="124" t="s">
        <v>864</v>
      </c>
      <c r="AA130" s="67">
        <v>413599</v>
      </c>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0"/>
      <c r="BW130" s="50"/>
      <c r="BX130" s="50"/>
      <c r="BY130" s="50"/>
      <c r="BZ130" s="50"/>
      <c r="CA130" s="50"/>
      <c r="CB130" s="50"/>
      <c r="CC130" s="50"/>
      <c r="CD130" s="50"/>
      <c r="CE130" s="50"/>
      <c r="CF130" s="50"/>
      <c r="CG130" s="50"/>
      <c r="CH130" s="50"/>
      <c r="CI130" s="50"/>
      <c r="CJ130" s="50"/>
      <c r="CK130" s="50"/>
      <c r="CL130" s="50"/>
      <c r="CM130" s="50"/>
      <c r="CN130" s="50"/>
      <c r="CO130" s="50"/>
      <c r="CP130" s="50"/>
      <c r="CQ130" s="50"/>
      <c r="CR130" s="50"/>
      <c r="CS130" s="50"/>
      <c r="CT130" s="50"/>
      <c r="CU130" s="50"/>
      <c r="CV130" s="50"/>
      <c r="CW130" s="50"/>
      <c r="CX130" s="50"/>
      <c r="CY130" s="50"/>
      <c r="CZ130" s="50"/>
      <c r="DA130" s="50"/>
      <c r="DB130" s="50"/>
      <c r="DC130" s="50"/>
      <c r="DD130" s="50"/>
      <c r="DE130" s="50"/>
      <c r="DF130" s="50"/>
      <c r="DG130" s="50"/>
      <c r="DH130" s="50"/>
      <c r="DI130" s="50"/>
      <c r="DJ130" s="50"/>
      <c r="DK130" s="50"/>
      <c r="DL130" s="50"/>
      <c r="DM130" s="50"/>
      <c r="DN130" s="50"/>
      <c r="DO130" s="50"/>
      <c r="DP130" s="50"/>
      <c r="DQ130" s="50"/>
      <c r="DR130" s="50"/>
      <c r="DS130" s="50"/>
      <c r="DT130" s="50"/>
      <c r="DU130" s="50"/>
      <c r="DV130" s="50"/>
      <c r="DW130" s="50"/>
      <c r="DX130" s="50"/>
      <c r="DY130" s="50"/>
      <c r="DZ130" s="50"/>
      <c r="EA130" s="50"/>
      <c r="EB130" s="50"/>
    </row>
    <row r="131" spans="1:132" s="51" customFormat="1" ht="15" x14ac:dyDescent="0.25">
      <c r="A131" s="375"/>
      <c r="B131" s="389"/>
      <c r="C131" s="389"/>
      <c r="D131" s="375"/>
      <c r="E131" s="389"/>
      <c r="F131" s="378"/>
      <c r="G131" s="384"/>
      <c r="H131" s="375"/>
      <c r="I131" s="375"/>
      <c r="J131" s="378"/>
      <c r="K131" s="375"/>
      <c r="L131" s="375"/>
      <c r="M131" s="378"/>
      <c r="N131" s="375"/>
      <c r="O131" s="376"/>
      <c r="P131" s="374"/>
      <c r="Q131" s="389"/>
      <c r="R131" s="375"/>
      <c r="S131" s="446"/>
      <c r="T131" s="384"/>
      <c r="U131" s="46"/>
      <c r="V131" s="319"/>
      <c r="W131" s="322"/>
      <c r="X131" s="292"/>
      <c r="Y131" s="38">
        <v>1050</v>
      </c>
      <c r="Z131" s="124" t="s">
        <v>864</v>
      </c>
      <c r="AA131" s="67">
        <v>393493</v>
      </c>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c r="CE131" s="50"/>
      <c r="CF131" s="50"/>
      <c r="CG131" s="50"/>
      <c r="CH131" s="50"/>
      <c r="CI131" s="50"/>
      <c r="CJ131" s="50"/>
      <c r="CK131" s="50"/>
      <c r="CL131" s="50"/>
      <c r="CM131" s="50"/>
      <c r="CN131" s="50"/>
      <c r="CO131" s="50"/>
      <c r="CP131" s="50"/>
      <c r="CQ131" s="50"/>
      <c r="CR131" s="50"/>
      <c r="CS131" s="50"/>
      <c r="CT131" s="50"/>
      <c r="CU131" s="50"/>
      <c r="CV131" s="50"/>
      <c r="CW131" s="50"/>
      <c r="CX131" s="50"/>
      <c r="CY131" s="50"/>
      <c r="CZ131" s="50"/>
      <c r="DA131" s="50"/>
      <c r="DB131" s="50"/>
      <c r="DC131" s="50"/>
      <c r="DD131" s="50"/>
      <c r="DE131" s="50"/>
      <c r="DF131" s="50"/>
      <c r="DG131" s="50"/>
      <c r="DH131" s="50"/>
      <c r="DI131" s="50"/>
      <c r="DJ131" s="50"/>
      <c r="DK131" s="50"/>
      <c r="DL131" s="50"/>
      <c r="DM131" s="50"/>
      <c r="DN131" s="50"/>
      <c r="DO131" s="50"/>
      <c r="DP131" s="50"/>
      <c r="DQ131" s="50"/>
      <c r="DR131" s="50"/>
      <c r="DS131" s="50"/>
      <c r="DT131" s="50"/>
      <c r="DU131" s="50"/>
      <c r="DV131" s="50"/>
      <c r="DW131" s="50"/>
      <c r="DX131" s="50"/>
      <c r="DY131" s="50"/>
      <c r="DZ131" s="50"/>
      <c r="EA131" s="50"/>
      <c r="EB131" s="50"/>
    </row>
    <row r="132" spans="1:132" s="51" customFormat="1" ht="15" x14ac:dyDescent="0.25">
      <c r="A132" s="375"/>
      <c r="B132" s="389"/>
      <c r="C132" s="389"/>
      <c r="D132" s="375"/>
      <c r="E132" s="389"/>
      <c r="F132" s="378"/>
      <c r="G132" s="384"/>
      <c r="H132" s="375"/>
      <c r="I132" s="375"/>
      <c r="J132" s="378"/>
      <c r="K132" s="375"/>
      <c r="L132" s="375"/>
      <c r="M132" s="378"/>
      <c r="N132" s="375"/>
      <c r="O132" s="376"/>
      <c r="P132" s="374"/>
      <c r="Q132" s="389"/>
      <c r="R132" s="375"/>
      <c r="S132" s="446"/>
      <c r="T132" s="384"/>
      <c r="U132" s="46"/>
      <c r="V132" s="319"/>
      <c r="W132" s="322"/>
      <c r="X132" s="292"/>
      <c r="Y132" s="38">
        <v>1051</v>
      </c>
      <c r="Z132" s="124" t="s">
        <v>864</v>
      </c>
      <c r="AA132" s="67">
        <v>248074</v>
      </c>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c r="CA132" s="50"/>
      <c r="CB132" s="50"/>
      <c r="CC132" s="50"/>
      <c r="CD132" s="50"/>
      <c r="CE132" s="50"/>
      <c r="CF132" s="50"/>
      <c r="CG132" s="50"/>
      <c r="CH132" s="50"/>
      <c r="CI132" s="50"/>
      <c r="CJ132" s="50"/>
      <c r="CK132" s="50"/>
      <c r="CL132" s="50"/>
      <c r="CM132" s="50"/>
      <c r="CN132" s="50"/>
      <c r="CO132" s="50"/>
      <c r="CP132" s="50"/>
      <c r="CQ132" s="50"/>
      <c r="CR132" s="50"/>
      <c r="CS132" s="50"/>
      <c r="CT132" s="50"/>
      <c r="CU132" s="50"/>
      <c r="CV132" s="50"/>
      <c r="CW132" s="50"/>
      <c r="CX132" s="50"/>
      <c r="CY132" s="50"/>
      <c r="CZ132" s="50"/>
      <c r="DA132" s="50"/>
      <c r="DB132" s="50"/>
      <c r="DC132" s="50"/>
      <c r="DD132" s="50"/>
      <c r="DE132" s="50"/>
      <c r="DF132" s="50"/>
      <c r="DG132" s="50"/>
      <c r="DH132" s="50"/>
      <c r="DI132" s="50"/>
      <c r="DJ132" s="50"/>
      <c r="DK132" s="50"/>
      <c r="DL132" s="50"/>
      <c r="DM132" s="50"/>
      <c r="DN132" s="50"/>
      <c r="DO132" s="50"/>
      <c r="DP132" s="50"/>
      <c r="DQ132" s="50"/>
      <c r="DR132" s="50"/>
      <c r="DS132" s="50"/>
      <c r="DT132" s="50"/>
      <c r="DU132" s="50"/>
      <c r="DV132" s="50"/>
      <c r="DW132" s="50"/>
      <c r="DX132" s="50"/>
      <c r="DY132" s="50"/>
      <c r="DZ132" s="50"/>
      <c r="EA132" s="50"/>
      <c r="EB132" s="50"/>
    </row>
    <row r="133" spans="1:132" s="51" customFormat="1" ht="15" x14ac:dyDescent="0.25">
      <c r="A133" s="375"/>
      <c r="B133" s="389"/>
      <c r="C133" s="389"/>
      <c r="D133" s="375"/>
      <c r="E133" s="389"/>
      <c r="F133" s="378"/>
      <c r="G133" s="384"/>
      <c r="H133" s="375"/>
      <c r="I133" s="375"/>
      <c r="J133" s="378"/>
      <c r="K133" s="375"/>
      <c r="L133" s="375"/>
      <c r="M133" s="378"/>
      <c r="N133" s="375"/>
      <c r="O133" s="376"/>
      <c r="P133" s="374"/>
      <c r="Q133" s="369"/>
      <c r="R133" s="363"/>
      <c r="S133" s="447"/>
      <c r="T133" s="385"/>
      <c r="U133" s="46"/>
      <c r="V133" s="319"/>
      <c r="W133" s="322"/>
      <c r="X133" s="292"/>
      <c r="Y133" s="277">
        <v>1052</v>
      </c>
      <c r="Z133" s="124" t="s">
        <v>864</v>
      </c>
      <c r="AA133" s="67">
        <v>393493</v>
      </c>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c r="CA133" s="50"/>
      <c r="CB133" s="50"/>
      <c r="CC133" s="50"/>
      <c r="CD133" s="50"/>
      <c r="CE133" s="50"/>
      <c r="CF133" s="50"/>
      <c r="CG133" s="50"/>
      <c r="CH133" s="50"/>
      <c r="CI133" s="50"/>
      <c r="CJ133" s="50"/>
      <c r="CK133" s="50"/>
      <c r="CL133" s="50"/>
      <c r="CM133" s="50"/>
      <c r="CN133" s="50"/>
      <c r="CO133" s="50"/>
      <c r="CP133" s="50"/>
      <c r="CQ133" s="50"/>
      <c r="CR133" s="50"/>
      <c r="CS133" s="50"/>
      <c r="CT133" s="50"/>
      <c r="CU133" s="50"/>
      <c r="CV133" s="50"/>
      <c r="CW133" s="50"/>
      <c r="CX133" s="50"/>
      <c r="CY133" s="50"/>
      <c r="CZ133" s="50"/>
      <c r="DA133" s="50"/>
      <c r="DB133" s="50"/>
      <c r="DC133" s="50"/>
      <c r="DD133" s="50"/>
      <c r="DE133" s="50"/>
      <c r="DF133" s="50"/>
      <c r="DG133" s="50"/>
      <c r="DH133" s="50"/>
      <c r="DI133" s="50"/>
      <c r="DJ133" s="50"/>
      <c r="DK133" s="50"/>
      <c r="DL133" s="50"/>
      <c r="DM133" s="50"/>
      <c r="DN133" s="50"/>
      <c r="DO133" s="50"/>
      <c r="DP133" s="50"/>
      <c r="DQ133" s="50"/>
      <c r="DR133" s="50"/>
      <c r="DS133" s="50"/>
      <c r="DT133" s="50"/>
      <c r="DU133" s="50"/>
      <c r="DV133" s="50"/>
      <c r="DW133" s="50"/>
      <c r="DX133" s="50"/>
      <c r="DY133" s="50"/>
      <c r="DZ133" s="50"/>
      <c r="EA133" s="50"/>
      <c r="EB133" s="50"/>
    </row>
    <row r="134" spans="1:132" s="51" customFormat="1" ht="15" x14ac:dyDescent="0.25">
      <c r="A134" s="375"/>
      <c r="B134" s="389"/>
      <c r="C134" s="389"/>
      <c r="D134" s="363"/>
      <c r="E134" s="369"/>
      <c r="F134" s="379"/>
      <c r="G134" s="385"/>
      <c r="H134" s="363"/>
      <c r="I134" s="363"/>
      <c r="J134" s="379"/>
      <c r="K134" s="363"/>
      <c r="L134" s="363"/>
      <c r="M134" s="379"/>
      <c r="N134" s="363"/>
      <c r="O134" s="365"/>
      <c r="P134" s="374"/>
      <c r="Q134" s="81" t="s">
        <v>1503</v>
      </c>
      <c r="R134" s="268" t="s">
        <v>1504</v>
      </c>
      <c r="S134" s="81" t="s">
        <v>1505</v>
      </c>
      <c r="T134" s="67">
        <v>18015089</v>
      </c>
      <c r="U134" s="46"/>
      <c r="V134" s="140">
        <v>771</v>
      </c>
      <c r="W134" s="323">
        <v>44742</v>
      </c>
      <c r="X134" s="313">
        <v>18015089</v>
      </c>
      <c r="Y134" s="38"/>
      <c r="Z134" s="124"/>
      <c r="AA134" s="67"/>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0"/>
      <c r="BW134" s="50"/>
      <c r="BX134" s="50"/>
      <c r="BY134" s="50"/>
      <c r="BZ134" s="50"/>
      <c r="CA134" s="50"/>
      <c r="CB134" s="50"/>
      <c r="CC134" s="50"/>
      <c r="CD134" s="50"/>
      <c r="CE134" s="50"/>
      <c r="CF134" s="50"/>
      <c r="CG134" s="50"/>
      <c r="CH134" s="50"/>
      <c r="CI134" s="50"/>
      <c r="CJ134" s="50"/>
      <c r="CK134" s="50"/>
      <c r="CL134" s="50"/>
      <c r="CM134" s="50"/>
      <c r="CN134" s="50"/>
      <c r="CO134" s="50"/>
      <c r="CP134" s="50"/>
      <c r="CQ134" s="50"/>
      <c r="CR134" s="50"/>
      <c r="CS134" s="50"/>
      <c r="CT134" s="50"/>
      <c r="CU134" s="50"/>
      <c r="CV134" s="50"/>
      <c r="CW134" s="50"/>
      <c r="CX134" s="50"/>
      <c r="CY134" s="50"/>
      <c r="CZ134" s="50"/>
      <c r="DA134" s="50"/>
      <c r="DB134" s="50"/>
      <c r="DC134" s="50"/>
      <c r="DD134" s="50"/>
      <c r="DE134" s="50"/>
      <c r="DF134" s="50"/>
      <c r="DG134" s="50"/>
      <c r="DH134" s="50"/>
      <c r="DI134" s="50"/>
      <c r="DJ134" s="50"/>
      <c r="DK134" s="50"/>
      <c r="DL134" s="50"/>
      <c r="DM134" s="50"/>
      <c r="DN134" s="50"/>
      <c r="DO134" s="50"/>
      <c r="DP134" s="50"/>
      <c r="DQ134" s="50"/>
      <c r="DR134" s="50"/>
      <c r="DS134" s="50"/>
      <c r="DT134" s="50"/>
      <c r="DU134" s="50"/>
      <c r="DV134" s="50"/>
      <c r="DW134" s="50"/>
      <c r="DX134" s="50"/>
      <c r="DY134" s="50"/>
      <c r="DZ134" s="50"/>
      <c r="EA134" s="50"/>
      <c r="EB134" s="50"/>
    </row>
    <row r="135" spans="1:132" s="51" customFormat="1" ht="15" x14ac:dyDescent="0.25">
      <c r="A135" s="375"/>
      <c r="B135" s="389"/>
      <c r="C135" s="389"/>
      <c r="D135" s="372" t="s">
        <v>876</v>
      </c>
      <c r="E135" s="380" t="s">
        <v>118</v>
      </c>
      <c r="F135" s="401">
        <v>100000000</v>
      </c>
      <c r="G135" s="404">
        <v>0</v>
      </c>
      <c r="H135" s="362"/>
      <c r="I135" s="362"/>
      <c r="J135" s="377">
        <f>286000000-4002187</f>
        <v>281997813</v>
      </c>
      <c r="K135" s="377">
        <v>4002187</v>
      </c>
      <c r="L135" s="362"/>
      <c r="M135" s="362"/>
      <c r="N135" s="362"/>
      <c r="O135" s="407">
        <f>+F135+G135+H135+I135+J135+K135+L135+M135-N135</f>
        <v>386000000</v>
      </c>
      <c r="P135" s="374"/>
      <c r="Q135" s="79" t="s">
        <v>665</v>
      </c>
      <c r="R135" s="44" t="s">
        <v>668</v>
      </c>
      <c r="S135" s="79" t="s">
        <v>671</v>
      </c>
      <c r="T135" s="67">
        <v>10899720</v>
      </c>
      <c r="U135" s="46"/>
      <c r="V135" s="38">
        <v>267</v>
      </c>
      <c r="W135" s="124" t="s">
        <v>864</v>
      </c>
      <c r="X135" s="67">
        <v>10899720</v>
      </c>
      <c r="Y135" s="38">
        <v>1322</v>
      </c>
      <c r="Z135" s="124" t="s">
        <v>864</v>
      </c>
      <c r="AA135" s="67">
        <v>10899720</v>
      </c>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0"/>
      <c r="BW135" s="50"/>
      <c r="BX135" s="50"/>
      <c r="BY135" s="50"/>
      <c r="BZ135" s="50"/>
      <c r="CA135" s="50"/>
      <c r="CB135" s="50"/>
      <c r="CC135" s="50"/>
      <c r="CD135" s="50"/>
      <c r="CE135" s="50"/>
      <c r="CF135" s="50"/>
      <c r="CG135" s="50"/>
      <c r="CH135" s="50"/>
      <c r="CI135" s="50"/>
      <c r="CJ135" s="50"/>
      <c r="CK135" s="50"/>
      <c r="CL135" s="50"/>
      <c r="CM135" s="50"/>
      <c r="CN135" s="50"/>
      <c r="CO135" s="50"/>
      <c r="CP135" s="50"/>
      <c r="CQ135" s="50"/>
      <c r="CR135" s="50"/>
      <c r="CS135" s="50"/>
      <c r="CT135" s="50"/>
      <c r="CU135" s="50"/>
      <c r="CV135" s="50"/>
      <c r="CW135" s="50"/>
      <c r="CX135" s="50"/>
      <c r="CY135" s="50"/>
      <c r="CZ135" s="50"/>
      <c r="DA135" s="50"/>
      <c r="DB135" s="50"/>
      <c r="DC135" s="50"/>
      <c r="DD135" s="50"/>
      <c r="DE135" s="50"/>
      <c r="DF135" s="50"/>
      <c r="DG135" s="50"/>
      <c r="DH135" s="50"/>
      <c r="DI135" s="50"/>
      <c r="DJ135" s="50"/>
      <c r="DK135" s="50"/>
      <c r="DL135" s="50"/>
      <c r="DM135" s="50"/>
      <c r="DN135" s="50"/>
      <c r="DO135" s="50"/>
      <c r="DP135" s="50"/>
      <c r="DQ135" s="50"/>
      <c r="DR135" s="50"/>
      <c r="DS135" s="50"/>
      <c r="DT135" s="50"/>
      <c r="DU135" s="50"/>
      <c r="DV135" s="50"/>
      <c r="DW135" s="50"/>
      <c r="DX135" s="50"/>
      <c r="DY135" s="50"/>
      <c r="DZ135" s="50"/>
      <c r="EA135" s="50"/>
      <c r="EB135" s="50"/>
    </row>
    <row r="136" spans="1:132" s="51" customFormat="1" ht="15" x14ac:dyDescent="0.25">
      <c r="A136" s="439"/>
      <c r="B136" s="439"/>
      <c r="C136" s="439"/>
      <c r="D136" s="375"/>
      <c r="E136" s="381"/>
      <c r="F136" s="402"/>
      <c r="G136" s="405"/>
      <c r="H136" s="375"/>
      <c r="I136" s="375"/>
      <c r="J136" s="378"/>
      <c r="K136" s="378"/>
      <c r="L136" s="375"/>
      <c r="M136" s="375"/>
      <c r="N136" s="375"/>
      <c r="O136" s="405"/>
      <c r="P136" s="453"/>
      <c r="Q136" s="79" t="s">
        <v>666</v>
      </c>
      <c r="R136" s="44" t="s">
        <v>669</v>
      </c>
      <c r="S136" s="79" t="s">
        <v>672</v>
      </c>
      <c r="T136" s="67">
        <v>13806312</v>
      </c>
      <c r="U136" s="46"/>
      <c r="V136" s="38">
        <v>228</v>
      </c>
      <c r="W136" s="124" t="s">
        <v>867</v>
      </c>
      <c r="X136" s="67">
        <v>13806312</v>
      </c>
      <c r="Y136" s="38">
        <v>1275</v>
      </c>
      <c r="Z136" s="124" t="s">
        <v>864</v>
      </c>
      <c r="AA136" s="67">
        <v>13806312</v>
      </c>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0"/>
      <c r="BW136" s="50"/>
      <c r="BX136" s="50"/>
      <c r="BY136" s="50"/>
      <c r="BZ136" s="50"/>
      <c r="CA136" s="50"/>
      <c r="CB136" s="50"/>
      <c r="CC136" s="50"/>
      <c r="CD136" s="50"/>
      <c r="CE136" s="50"/>
      <c r="CF136" s="50"/>
      <c r="CG136" s="50"/>
      <c r="CH136" s="50"/>
      <c r="CI136" s="50"/>
      <c r="CJ136" s="50"/>
      <c r="CK136" s="50"/>
      <c r="CL136" s="50"/>
      <c r="CM136" s="50"/>
      <c r="CN136" s="50"/>
      <c r="CO136" s="50"/>
      <c r="CP136" s="50"/>
      <c r="CQ136" s="50"/>
      <c r="CR136" s="50"/>
      <c r="CS136" s="50"/>
      <c r="CT136" s="50"/>
      <c r="CU136" s="50"/>
      <c r="CV136" s="50"/>
      <c r="CW136" s="50"/>
      <c r="CX136" s="50"/>
      <c r="CY136" s="50"/>
      <c r="CZ136" s="50"/>
      <c r="DA136" s="50"/>
      <c r="DB136" s="50"/>
      <c r="DC136" s="50"/>
      <c r="DD136" s="50"/>
      <c r="DE136" s="50"/>
      <c r="DF136" s="50"/>
      <c r="DG136" s="50"/>
      <c r="DH136" s="50"/>
      <c r="DI136" s="50"/>
      <c r="DJ136" s="50"/>
      <c r="DK136" s="50"/>
      <c r="DL136" s="50"/>
      <c r="DM136" s="50"/>
      <c r="DN136" s="50"/>
      <c r="DO136" s="50"/>
      <c r="DP136" s="50"/>
      <c r="DQ136" s="50"/>
      <c r="DR136" s="50"/>
      <c r="DS136" s="50"/>
      <c r="DT136" s="50"/>
      <c r="DU136" s="50"/>
      <c r="DV136" s="50"/>
      <c r="DW136" s="50"/>
      <c r="DX136" s="50"/>
      <c r="DY136" s="50"/>
      <c r="DZ136" s="50"/>
      <c r="EA136" s="50"/>
      <c r="EB136" s="50"/>
    </row>
    <row r="137" spans="1:132" s="51" customFormat="1" ht="15" x14ac:dyDescent="0.25">
      <c r="A137" s="439"/>
      <c r="B137" s="439"/>
      <c r="C137" s="439"/>
      <c r="D137" s="375"/>
      <c r="E137" s="381"/>
      <c r="F137" s="402"/>
      <c r="G137" s="405"/>
      <c r="H137" s="375"/>
      <c r="I137" s="375"/>
      <c r="J137" s="378"/>
      <c r="K137" s="378"/>
      <c r="L137" s="375"/>
      <c r="M137" s="375"/>
      <c r="N137" s="375"/>
      <c r="O137" s="405"/>
      <c r="P137" s="453"/>
      <c r="Q137" s="79" t="s">
        <v>667</v>
      </c>
      <c r="R137" s="44" t="s">
        <v>670</v>
      </c>
      <c r="S137" s="79" t="s">
        <v>673</v>
      </c>
      <c r="T137" s="67">
        <v>38538864</v>
      </c>
      <c r="U137" s="46"/>
      <c r="V137" s="38">
        <v>260</v>
      </c>
      <c r="W137" s="124" t="s">
        <v>864</v>
      </c>
      <c r="X137" s="67">
        <v>38538864</v>
      </c>
      <c r="Y137" s="38">
        <v>1309</v>
      </c>
      <c r="Z137" s="124" t="s">
        <v>864</v>
      </c>
      <c r="AA137" s="67">
        <v>38538864</v>
      </c>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c r="CA137" s="50"/>
      <c r="CB137" s="50"/>
      <c r="CC137" s="50"/>
      <c r="CD137" s="50"/>
      <c r="CE137" s="50"/>
      <c r="CF137" s="50"/>
      <c r="CG137" s="50"/>
      <c r="CH137" s="50"/>
      <c r="CI137" s="50"/>
      <c r="CJ137" s="50"/>
      <c r="CK137" s="50"/>
      <c r="CL137" s="50"/>
      <c r="CM137" s="50"/>
      <c r="CN137" s="50"/>
      <c r="CO137" s="50"/>
      <c r="CP137" s="50"/>
      <c r="CQ137" s="50"/>
      <c r="CR137" s="50"/>
      <c r="CS137" s="50"/>
      <c r="CT137" s="50"/>
      <c r="CU137" s="50"/>
      <c r="CV137" s="50"/>
      <c r="CW137" s="50"/>
      <c r="CX137" s="50"/>
      <c r="CY137" s="50"/>
      <c r="CZ137" s="50"/>
      <c r="DA137" s="50"/>
      <c r="DB137" s="50"/>
      <c r="DC137" s="50"/>
      <c r="DD137" s="50"/>
      <c r="DE137" s="50"/>
      <c r="DF137" s="50"/>
      <c r="DG137" s="50"/>
      <c r="DH137" s="50"/>
      <c r="DI137" s="50"/>
      <c r="DJ137" s="50"/>
      <c r="DK137" s="50"/>
      <c r="DL137" s="50"/>
      <c r="DM137" s="50"/>
      <c r="DN137" s="50"/>
      <c r="DO137" s="50"/>
      <c r="DP137" s="50"/>
      <c r="DQ137" s="50"/>
      <c r="DR137" s="50"/>
      <c r="DS137" s="50"/>
      <c r="DT137" s="50"/>
      <c r="DU137" s="50"/>
      <c r="DV137" s="50"/>
      <c r="DW137" s="50"/>
      <c r="DX137" s="50"/>
      <c r="DY137" s="50"/>
      <c r="DZ137" s="50"/>
      <c r="EA137" s="50"/>
      <c r="EB137" s="50"/>
    </row>
    <row r="138" spans="1:132" s="51" customFormat="1" ht="27" customHeight="1" x14ac:dyDescent="0.25">
      <c r="A138" s="429"/>
      <c r="B138" s="429"/>
      <c r="C138" s="429"/>
      <c r="D138" s="363"/>
      <c r="E138" s="382"/>
      <c r="F138" s="403"/>
      <c r="G138" s="406"/>
      <c r="H138" s="363"/>
      <c r="I138" s="363"/>
      <c r="J138" s="379"/>
      <c r="K138" s="379"/>
      <c r="L138" s="363"/>
      <c r="M138" s="363"/>
      <c r="N138" s="363"/>
      <c r="O138" s="406"/>
      <c r="P138" s="454"/>
      <c r="Q138" s="79" t="s">
        <v>1010</v>
      </c>
      <c r="R138" s="44" t="s">
        <v>1011</v>
      </c>
      <c r="S138" s="79" t="s">
        <v>1012</v>
      </c>
      <c r="T138" s="67">
        <v>24891672</v>
      </c>
      <c r="U138" s="46"/>
      <c r="V138" s="38">
        <v>449</v>
      </c>
      <c r="W138" s="124" t="s">
        <v>1025</v>
      </c>
      <c r="X138" s="67">
        <v>24891672</v>
      </c>
      <c r="Y138" s="38"/>
      <c r="Z138" s="124"/>
      <c r="AA138" s="67"/>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0"/>
      <c r="BW138" s="50"/>
      <c r="BX138" s="50"/>
      <c r="BY138" s="50"/>
      <c r="BZ138" s="50"/>
      <c r="CA138" s="50"/>
      <c r="CB138" s="50"/>
      <c r="CC138" s="50"/>
      <c r="CD138" s="50"/>
      <c r="CE138" s="50"/>
      <c r="CF138" s="50"/>
      <c r="CG138" s="50"/>
      <c r="CH138" s="50"/>
      <c r="CI138" s="50"/>
      <c r="CJ138" s="50"/>
      <c r="CK138" s="50"/>
      <c r="CL138" s="50"/>
      <c r="CM138" s="50"/>
      <c r="CN138" s="50"/>
      <c r="CO138" s="50"/>
      <c r="CP138" s="50"/>
      <c r="CQ138" s="50"/>
      <c r="CR138" s="50"/>
      <c r="CS138" s="50"/>
      <c r="CT138" s="50"/>
      <c r="CU138" s="50"/>
      <c r="CV138" s="50"/>
      <c r="CW138" s="50"/>
      <c r="CX138" s="50"/>
      <c r="CY138" s="50"/>
      <c r="CZ138" s="50"/>
      <c r="DA138" s="50"/>
      <c r="DB138" s="50"/>
      <c r="DC138" s="50"/>
      <c r="DD138" s="50"/>
      <c r="DE138" s="50"/>
      <c r="DF138" s="50"/>
      <c r="DG138" s="50"/>
      <c r="DH138" s="50"/>
      <c r="DI138" s="50"/>
      <c r="DJ138" s="50"/>
      <c r="DK138" s="50"/>
      <c r="DL138" s="50"/>
      <c r="DM138" s="50"/>
      <c r="DN138" s="50"/>
      <c r="DO138" s="50"/>
      <c r="DP138" s="50"/>
      <c r="DQ138" s="50"/>
      <c r="DR138" s="50"/>
      <c r="DS138" s="50"/>
      <c r="DT138" s="50"/>
      <c r="DU138" s="50"/>
      <c r="DV138" s="50"/>
      <c r="DW138" s="50"/>
      <c r="DX138" s="50"/>
      <c r="DY138" s="50"/>
      <c r="DZ138" s="50"/>
      <c r="EA138" s="50"/>
      <c r="EB138" s="50"/>
    </row>
    <row r="139" spans="1:132" s="109" customFormat="1" ht="15" x14ac:dyDescent="0.25">
      <c r="A139" s="93"/>
      <c r="B139" s="93"/>
      <c r="C139" s="93"/>
      <c r="D139" s="93"/>
      <c r="E139" s="106"/>
      <c r="F139" s="102"/>
      <c r="G139" s="102"/>
      <c r="H139" s="93"/>
      <c r="I139" s="94"/>
      <c r="J139" s="94"/>
      <c r="K139" s="94"/>
      <c r="L139" s="94"/>
      <c r="M139" s="93"/>
      <c r="N139" s="93"/>
      <c r="O139" s="103">
        <f>SUM(O8:O138)</f>
        <v>1346446418</v>
      </c>
      <c r="P139" s="102"/>
      <c r="Q139" s="107"/>
      <c r="R139" s="87"/>
      <c r="S139" s="96"/>
      <c r="T139" s="105">
        <f>SUM(T8:T138)</f>
        <v>1031195614</v>
      </c>
      <c r="U139" s="90"/>
      <c r="V139" s="87"/>
      <c r="W139" s="96"/>
      <c r="X139" s="105">
        <f>SUM(X8:X138)</f>
        <v>1031195614</v>
      </c>
      <c r="Y139" s="87"/>
      <c r="Z139" s="96"/>
      <c r="AA139" s="105">
        <f>SUM(AA8:AA138)</f>
        <v>440165320</v>
      </c>
      <c r="AB139" s="108"/>
      <c r="AC139" s="108"/>
      <c r="AD139" s="108"/>
      <c r="AE139" s="108"/>
      <c r="AF139" s="108"/>
      <c r="AG139" s="108"/>
      <c r="AH139" s="108"/>
      <c r="AI139" s="108"/>
      <c r="AJ139" s="108"/>
      <c r="AK139" s="108"/>
      <c r="AL139" s="108"/>
      <c r="AM139" s="108"/>
      <c r="AN139" s="108"/>
      <c r="AO139" s="108"/>
      <c r="AP139" s="108"/>
      <c r="AQ139" s="108"/>
      <c r="AR139" s="108"/>
      <c r="AS139" s="108"/>
      <c r="AT139" s="108"/>
      <c r="AU139" s="108"/>
      <c r="AV139" s="108"/>
      <c r="AW139" s="108"/>
      <c r="AX139" s="108"/>
      <c r="AY139" s="108"/>
      <c r="AZ139" s="108"/>
      <c r="BA139" s="108"/>
      <c r="BB139" s="108"/>
      <c r="BC139" s="108"/>
      <c r="BD139" s="108"/>
      <c r="BE139" s="108"/>
      <c r="BF139" s="108"/>
      <c r="BG139" s="108"/>
      <c r="BH139" s="108"/>
      <c r="BI139" s="108"/>
      <c r="BJ139" s="108"/>
      <c r="BK139" s="108"/>
      <c r="BL139" s="108"/>
      <c r="BM139" s="108"/>
      <c r="BN139" s="108"/>
      <c r="BO139" s="108"/>
      <c r="BP139" s="108"/>
      <c r="BQ139" s="108"/>
      <c r="BR139" s="108"/>
      <c r="BS139" s="108"/>
      <c r="BT139" s="108"/>
      <c r="BU139" s="108"/>
      <c r="BV139" s="108"/>
      <c r="BW139" s="108"/>
      <c r="BX139" s="108"/>
      <c r="BY139" s="108"/>
      <c r="BZ139" s="108"/>
      <c r="CA139" s="108"/>
      <c r="CB139" s="108"/>
      <c r="CC139" s="108"/>
      <c r="CD139" s="108"/>
      <c r="CE139" s="108"/>
      <c r="CF139" s="108"/>
      <c r="CG139" s="108"/>
      <c r="CH139" s="108"/>
      <c r="CI139" s="108"/>
      <c r="CJ139" s="108"/>
      <c r="CK139" s="108"/>
      <c r="CL139" s="108"/>
      <c r="CM139" s="108"/>
      <c r="CN139" s="108"/>
      <c r="CO139" s="108"/>
      <c r="CP139" s="108"/>
      <c r="CQ139" s="108"/>
      <c r="CR139" s="108"/>
      <c r="CS139" s="108"/>
      <c r="CT139" s="108"/>
      <c r="CU139" s="108"/>
      <c r="CV139" s="108"/>
      <c r="CW139" s="108"/>
      <c r="CX139" s="108"/>
      <c r="CY139" s="108"/>
      <c r="CZ139" s="108"/>
      <c r="DA139" s="108"/>
      <c r="DB139" s="108"/>
      <c r="DC139" s="108"/>
      <c r="DD139" s="108"/>
      <c r="DE139" s="108"/>
      <c r="DF139" s="108"/>
      <c r="DG139" s="108"/>
      <c r="DH139" s="108"/>
      <c r="DI139" s="108"/>
      <c r="DJ139" s="108"/>
      <c r="DK139" s="108"/>
      <c r="DL139" s="108"/>
      <c r="DM139" s="108"/>
      <c r="DN139" s="108"/>
      <c r="DO139" s="108"/>
      <c r="DP139" s="108"/>
      <c r="DQ139" s="108"/>
      <c r="DR139" s="108"/>
      <c r="DS139" s="108"/>
      <c r="DT139" s="108"/>
      <c r="DU139" s="108"/>
      <c r="DV139" s="108"/>
      <c r="DW139" s="108"/>
      <c r="DX139" s="108"/>
      <c r="DY139" s="108"/>
      <c r="DZ139" s="108"/>
      <c r="EA139" s="108"/>
      <c r="EB139" s="108"/>
    </row>
    <row r="140" spans="1:132" s="51" customFormat="1" ht="15" x14ac:dyDescent="0.25">
      <c r="A140" s="362" t="s">
        <v>184</v>
      </c>
      <c r="B140" s="368" t="s">
        <v>185</v>
      </c>
      <c r="C140" s="368" t="s">
        <v>16</v>
      </c>
      <c r="D140" s="372" t="s">
        <v>877</v>
      </c>
      <c r="E140" s="380" t="s">
        <v>111</v>
      </c>
      <c r="F140" s="377">
        <v>200000000</v>
      </c>
      <c r="G140" s="383">
        <v>0</v>
      </c>
      <c r="H140" s="377">
        <v>500000000</v>
      </c>
      <c r="I140" s="383"/>
      <c r="J140" s="383"/>
      <c r="K140" s="383"/>
      <c r="L140" s="377">
        <v>528307346</v>
      </c>
      <c r="M140" s="362"/>
      <c r="N140" s="362"/>
      <c r="O140" s="364">
        <f>+F140+G140+H140+I140+J140+K140+L140+M140-N144</f>
        <v>1228307346</v>
      </c>
      <c r="P140" s="366">
        <f>808012654+2128307346</f>
        <v>2936320000</v>
      </c>
      <c r="Q140" s="79" t="s">
        <v>680</v>
      </c>
      <c r="R140" s="44">
        <v>139</v>
      </c>
      <c r="S140" s="79" t="s">
        <v>681</v>
      </c>
      <c r="T140" s="67">
        <v>8950000</v>
      </c>
      <c r="U140" s="46"/>
      <c r="V140" s="38">
        <v>279</v>
      </c>
      <c r="W140" s="124" t="s">
        <v>864</v>
      </c>
      <c r="X140" s="67">
        <v>8950000</v>
      </c>
      <c r="Y140" s="38">
        <v>1435</v>
      </c>
      <c r="Z140" s="124" t="s">
        <v>1060</v>
      </c>
      <c r="AA140" s="67">
        <v>8950000</v>
      </c>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0"/>
      <c r="BW140" s="50"/>
      <c r="BX140" s="50"/>
      <c r="BY140" s="50"/>
      <c r="BZ140" s="50"/>
      <c r="CA140" s="50"/>
      <c r="CB140" s="50"/>
      <c r="CC140" s="50"/>
      <c r="CD140" s="50"/>
      <c r="CE140" s="50"/>
      <c r="CF140" s="50"/>
      <c r="CG140" s="50"/>
      <c r="CH140" s="50"/>
      <c r="CI140" s="50"/>
      <c r="CJ140" s="50"/>
      <c r="CK140" s="50"/>
      <c r="CL140" s="50"/>
      <c r="CM140" s="50"/>
      <c r="CN140" s="50"/>
      <c r="CO140" s="50"/>
      <c r="CP140" s="50"/>
      <c r="CQ140" s="50"/>
      <c r="CR140" s="50"/>
      <c r="CS140" s="50"/>
      <c r="CT140" s="50"/>
      <c r="CU140" s="50"/>
      <c r="CV140" s="50"/>
      <c r="CW140" s="50"/>
      <c r="CX140" s="50"/>
      <c r="CY140" s="50"/>
      <c r="CZ140" s="50"/>
      <c r="DA140" s="50"/>
      <c r="DB140" s="50"/>
      <c r="DC140" s="50"/>
      <c r="DD140" s="50"/>
      <c r="DE140" s="50"/>
      <c r="DF140" s="50"/>
      <c r="DG140" s="50"/>
      <c r="DH140" s="50"/>
      <c r="DI140" s="50"/>
      <c r="DJ140" s="50"/>
      <c r="DK140" s="50"/>
      <c r="DL140" s="50"/>
      <c r="DM140" s="50"/>
      <c r="DN140" s="50"/>
      <c r="DO140" s="50"/>
      <c r="DP140" s="50"/>
      <c r="DQ140" s="50"/>
      <c r="DR140" s="50"/>
      <c r="DS140" s="50"/>
      <c r="DT140" s="50"/>
      <c r="DU140" s="50"/>
      <c r="DV140" s="50"/>
      <c r="DW140" s="50"/>
      <c r="DX140" s="50"/>
      <c r="DY140" s="50"/>
      <c r="DZ140" s="50"/>
      <c r="EA140" s="50"/>
      <c r="EB140" s="50"/>
    </row>
    <row r="141" spans="1:132" s="51" customFormat="1" ht="15" x14ac:dyDescent="0.25">
      <c r="A141" s="375"/>
      <c r="B141" s="389"/>
      <c r="C141" s="389"/>
      <c r="D141" s="392"/>
      <c r="E141" s="381"/>
      <c r="F141" s="378"/>
      <c r="G141" s="384"/>
      <c r="H141" s="378"/>
      <c r="I141" s="384"/>
      <c r="J141" s="384"/>
      <c r="K141" s="384"/>
      <c r="L141" s="378"/>
      <c r="M141" s="375"/>
      <c r="N141" s="375"/>
      <c r="O141" s="376"/>
      <c r="P141" s="374"/>
      <c r="Q141" s="79" t="s">
        <v>1014</v>
      </c>
      <c r="R141" s="268" t="s">
        <v>1015</v>
      </c>
      <c r="S141" s="79" t="s">
        <v>1016</v>
      </c>
      <c r="T141" s="67">
        <v>502665674</v>
      </c>
      <c r="U141" s="46"/>
      <c r="V141" s="277">
        <v>519</v>
      </c>
      <c r="W141" s="124">
        <v>44670</v>
      </c>
      <c r="X141" s="313">
        <v>502665674</v>
      </c>
      <c r="Y141" s="277">
        <v>2567</v>
      </c>
      <c r="Z141" s="124">
        <v>44697</v>
      </c>
      <c r="AA141" s="67">
        <v>359403496.93000001</v>
      </c>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c r="CA141" s="50"/>
      <c r="CB141" s="50"/>
      <c r="CC141" s="50"/>
      <c r="CD141" s="50"/>
      <c r="CE141" s="50"/>
      <c r="CF141" s="50"/>
      <c r="CG141" s="50"/>
      <c r="CH141" s="50"/>
      <c r="CI141" s="50"/>
      <c r="CJ141" s="50"/>
      <c r="CK141" s="50"/>
      <c r="CL141" s="50"/>
      <c r="CM141" s="50"/>
      <c r="CN141" s="50"/>
      <c r="CO141" s="50"/>
      <c r="CP141" s="50"/>
      <c r="CQ141" s="50"/>
      <c r="CR141" s="50"/>
      <c r="CS141" s="50"/>
      <c r="CT141" s="50"/>
      <c r="CU141" s="50"/>
      <c r="CV141" s="50"/>
      <c r="CW141" s="50"/>
      <c r="CX141" s="50"/>
      <c r="CY141" s="50"/>
      <c r="CZ141" s="50"/>
      <c r="DA141" s="50"/>
      <c r="DB141" s="50"/>
      <c r="DC141" s="50"/>
      <c r="DD141" s="50"/>
      <c r="DE141" s="50"/>
      <c r="DF141" s="50"/>
      <c r="DG141" s="50"/>
      <c r="DH141" s="50"/>
      <c r="DI141" s="50"/>
      <c r="DJ141" s="50"/>
      <c r="DK141" s="50"/>
      <c r="DL141" s="50"/>
      <c r="DM141" s="50"/>
      <c r="DN141" s="50"/>
      <c r="DO141" s="50"/>
      <c r="DP141" s="50"/>
      <c r="DQ141" s="50"/>
      <c r="DR141" s="50"/>
      <c r="DS141" s="50"/>
      <c r="DT141" s="50"/>
      <c r="DU141" s="50"/>
      <c r="DV141" s="50"/>
      <c r="DW141" s="50"/>
      <c r="DX141" s="50"/>
      <c r="DY141" s="50"/>
      <c r="DZ141" s="50"/>
      <c r="EA141" s="50"/>
      <c r="EB141" s="50"/>
    </row>
    <row r="142" spans="1:132" s="51" customFormat="1" ht="15" x14ac:dyDescent="0.25">
      <c r="A142" s="375"/>
      <c r="B142" s="389"/>
      <c r="C142" s="389"/>
      <c r="D142" s="392"/>
      <c r="E142" s="381"/>
      <c r="F142" s="378"/>
      <c r="G142" s="384"/>
      <c r="H142" s="378"/>
      <c r="I142" s="384"/>
      <c r="J142" s="384"/>
      <c r="K142" s="384"/>
      <c r="L142" s="378"/>
      <c r="M142" s="375"/>
      <c r="N142" s="375"/>
      <c r="O142" s="376"/>
      <c r="P142" s="374"/>
      <c r="Q142" s="79" t="s">
        <v>1509</v>
      </c>
      <c r="R142" s="268" t="s">
        <v>1510</v>
      </c>
      <c r="S142" s="79" t="s">
        <v>1511</v>
      </c>
      <c r="T142" s="67">
        <v>21045844</v>
      </c>
      <c r="U142" s="46"/>
      <c r="V142" s="277">
        <v>593</v>
      </c>
      <c r="W142" s="124">
        <v>44687</v>
      </c>
      <c r="X142" s="313">
        <v>21045844</v>
      </c>
      <c r="Y142" s="277"/>
      <c r="Z142" s="124"/>
      <c r="AA142" s="67"/>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c r="CA142" s="50"/>
      <c r="CB142" s="50"/>
      <c r="CC142" s="50"/>
      <c r="CD142" s="50"/>
      <c r="CE142" s="50"/>
      <c r="CF142" s="50"/>
      <c r="CG142" s="50"/>
      <c r="CH142" s="50"/>
      <c r="CI142" s="50"/>
      <c r="CJ142" s="50"/>
      <c r="CK142" s="50"/>
      <c r="CL142" s="50"/>
      <c r="CM142" s="50"/>
      <c r="CN142" s="50"/>
      <c r="CO142" s="50"/>
      <c r="CP142" s="50"/>
      <c r="CQ142" s="50"/>
      <c r="CR142" s="50"/>
      <c r="CS142" s="50"/>
      <c r="CT142" s="50"/>
      <c r="CU142" s="50"/>
      <c r="CV142" s="50"/>
      <c r="CW142" s="50"/>
      <c r="CX142" s="50"/>
      <c r="CY142" s="50"/>
      <c r="CZ142" s="50"/>
      <c r="DA142" s="50"/>
      <c r="DB142" s="50"/>
      <c r="DC142" s="50"/>
      <c r="DD142" s="50"/>
      <c r="DE142" s="50"/>
      <c r="DF142" s="50"/>
      <c r="DG142" s="50"/>
      <c r="DH142" s="50"/>
      <c r="DI142" s="50"/>
      <c r="DJ142" s="50"/>
      <c r="DK142" s="50"/>
      <c r="DL142" s="50"/>
      <c r="DM142" s="50"/>
      <c r="DN142" s="50"/>
      <c r="DO142" s="50"/>
      <c r="DP142" s="50"/>
      <c r="DQ142" s="50"/>
      <c r="DR142" s="50"/>
      <c r="DS142" s="50"/>
      <c r="DT142" s="50"/>
      <c r="DU142" s="50"/>
      <c r="DV142" s="50"/>
      <c r="DW142" s="50"/>
      <c r="DX142" s="50"/>
      <c r="DY142" s="50"/>
      <c r="DZ142" s="50"/>
      <c r="EA142" s="50"/>
      <c r="EB142" s="50"/>
    </row>
    <row r="143" spans="1:132" s="51" customFormat="1" ht="15" x14ac:dyDescent="0.25">
      <c r="A143" s="375"/>
      <c r="B143" s="389"/>
      <c r="C143" s="389"/>
      <c r="D143" s="392"/>
      <c r="E143" s="381"/>
      <c r="F143" s="378"/>
      <c r="G143" s="384"/>
      <c r="H143" s="378"/>
      <c r="I143" s="384"/>
      <c r="J143" s="384"/>
      <c r="K143" s="384"/>
      <c r="L143" s="378"/>
      <c r="M143" s="375"/>
      <c r="N143" s="375"/>
      <c r="O143" s="376"/>
      <c r="P143" s="374"/>
      <c r="Q143" s="79" t="s">
        <v>1512</v>
      </c>
      <c r="R143" s="268" t="s">
        <v>1513</v>
      </c>
      <c r="S143" s="79" t="s">
        <v>1514</v>
      </c>
      <c r="T143" s="67">
        <v>183567889</v>
      </c>
      <c r="U143" s="46"/>
      <c r="V143" s="277"/>
      <c r="W143" s="124"/>
      <c r="X143" s="67"/>
      <c r="Y143" s="277"/>
      <c r="Z143" s="124"/>
      <c r="AA143" s="67"/>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0"/>
      <c r="BR143" s="50"/>
      <c r="BS143" s="50"/>
      <c r="BT143" s="50"/>
      <c r="BU143" s="50"/>
      <c r="BV143" s="50"/>
      <c r="BW143" s="50"/>
      <c r="BX143" s="50"/>
      <c r="BY143" s="50"/>
      <c r="BZ143" s="50"/>
      <c r="CA143" s="50"/>
      <c r="CB143" s="50"/>
      <c r="CC143" s="50"/>
      <c r="CD143" s="50"/>
      <c r="CE143" s="50"/>
      <c r="CF143" s="50"/>
      <c r="CG143" s="50"/>
      <c r="CH143" s="50"/>
      <c r="CI143" s="50"/>
      <c r="CJ143" s="50"/>
      <c r="CK143" s="50"/>
      <c r="CL143" s="50"/>
      <c r="CM143" s="50"/>
      <c r="CN143" s="50"/>
      <c r="CO143" s="50"/>
      <c r="CP143" s="50"/>
      <c r="CQ143" s="50"/>
      <c r="CR143" s="50"/>
      <c r="CS143" s="50"/>
      <c r="CT143" s="50"/>
      <c r="CU143" s="50"/>
      <c r="CV143" s="50"/>
      <c r="CW143" s="50"/>
      <c r="CX143" s="50"/>
      <c r="CY143" s="50"/>
      <c r="CZ143" s="50"/>
      <c r="DA143" s="50"/>
      <c r="DB143" s="50"/>
      <c r="DC143" s="50"/>
      <c r="DD143" s="50"/>
      <c r="DE143" s="50"/>
      <c r="DF143" s="50"/>
      <c r="DG143" s="50"/>
      <c r="DH143" s="50"/>
      <c r="DI143" s="50"/>
      <c r="DJ143" s="50"/>
      <c r="DK143" s="50"/>
      <c r="DL143" s="50"/>
      <c r="DM143" s="50"/>
      <c r="DN143" s="50"/>
      <c r="DO143" s="50"/>
      <c r="DP143" s="50"/>
      <c r="DQ143" s="50"/>
      <c r="DR143" s="50"/>
      <c r="DS143" s="50"/>
      <c r="DT143" s="50"/>
      <c r="DU143" s="50"/>
      <c r="DV143" s="50"/>
      <c r="DW143" s="50"/>
      <c r="DX143" s="50"/>
      <c r="DY143" s="50"/>
      <c r="DZ143" s="50"/>
      <c r="EA143" s="50"/>
      <c r="EB143" s="50"/>
    </row>
    <row r="144" spans="1:132" s="51" customFormat="1" ht="27" customHeight="1" x14ac:dyDescent="0.25">
      <c r="A144" s="375"/>
      <c r="B144" s="389"/>
      <c r="C144" s="389"/>
      <c r="D144" s="373"/>
      <c r="E144" s="382"/>
      <c r="F144" s="379"/>
      <c r="G144" s="385"/>
      <c r="H144" s="379"/>
      <c r="I144" s="385"/>
      <c r="J144" s="385"/>
      <c r="K144" s="385"/>
      <c r="L144" s="379"/>
      <c r="M144" s="363"/>
      <c r="N144" s="363"/>
      <c r="O144" s="365"/>
      <c r="P144" s="374"/>
      <c r="Q144" s="79"/>
      <c r="R144" s="44"/>
      <c r="S144" s="79"/>
      <c r="T144" s="67"/>
      <c r="U144" s="46"/>
      <c r="V144" s="38"/>
      <c r="W144" s="124"/>
      <c r="X144" s="67"/>
      <c r="Y144" s="44"/>
      <c r="Z144" s="80"/>
      <c r="AA144" s="67"/>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c r="BX144" s="50"/>
      <c r="BY144" s="50"/>
      <c r="BZ144" s="50"/>
      <c r="CA144" s="50"/>
      <c r="CB144" s="50"/>
      <c r="CC144" s="50"/>
      <c r="CD144" s="50"/>
      <c r="CE144" s="50"/>
      <c r="CF144" s="50"/>
      <c r="CG144" s="50"/>
      <c r="CH144" s="50"/>
      <c r="CI144" s="50"/>
      <c r="CJ144" s="50"/>
      <c r="CK144" s="50"/>
      <c r="CL144" s="50"/>
      <c r="CM144" s="50"/>
      <c r="CN144" s="50"/>
      <c r="CO144" s="50"/>
      <c r="CP144" s="50"/>
      <c r="CQ144" s="50"/>
      <c r="CR144" s="50"/>
      <c r="CS144" s="50"/>
      <c r="CT144" s="50"/>
      <c r="CU144" s="50"/>
      <c r="CV144" s="50"/>
      <c r="CW144" s="50"/>
      <c r="CX144" s="50"/>
      <c r="CY144" s="50"/>
      <c r="CZ144" s="50"/>
      <c r="DA144" s="50"/>
      <c r="DB144" s="50"/>
      <c r="DC144" s="50"/>
      <c r="DD144" s="50"/>
      <c r="DE144" s="50"/>
      <c r="DF144" s="50"/>
      <c r="DG144" s="50"/>
      <c r="DH144" s="50"/>
      <c r="DI144" s="50"/>
      <c r="DJ144" s="50"/>
      <c r="DK144" s="50"/>
      <c r="DL144" s="50"/>
      <c r="DM144" s="50"/>
      <c r="DN144" s="50"/>
      <c r="DO144" s="50"/>
      <c r="DP144" s="50"/>
      <c r="DQ144" s="50"/>
      <c r="DR144" s="50"/>
      <c r="DS144" s="50"/>
      <c r="DT144" s="50"/>
      <c r="DU144" s="50"/>
      <c r="DV144" s="50"/>
      <c r="DW144" s="50"/>
      <c r="DX144" s="50"/>
      <c r="DY144" s="50"/>
      <c r="DZ144" s="50"/>
      <c r="EA144" s="50"/>
      <c r="EB144" s="50"/>
    </row>
    <row r="145" spans="1:132" s="51" customFormat="1" ht="27" x14ac:dyDescent="0.25">
      <c r="A145" s="375"/>
      <c r="B145" s="389"/>
      <c r="C145" s="389"/>
      <c r="D145" s="131" t="s">
        <v>878</v>
      </c>
      <c r="E145" s="70" t="s">
        <v>165</v>
      </c>
      <c r="F145" s="335">
        <v>41401266</v>
      </c>
      <c r="G145" s="67">
        <v>0</v>
      </c>
      <c r="H145" s="44"/>
      <c r="I145" s="45"/>
      <c r="J145" s="45"/>
      <c r="K145" s="45"/>
      <c r="L145" s="45"/>
      <c r="M145" s="44"/>
      <c r="N145" s="44"/>
      <c r="O145" s="66">
        <f>+F145+G145+H145+I145+J145+K145+L145+M145-N145</f>
        <v>41401266</v>
      </c>
      <c r="P145" s="374"/>
      <c r="Q145" s="79" t="s">
        <v>682</v>
      </c>
      <c r="R145" s="44">
        <v>205</v>
      </c>
      <c r="S145" s="79" t="s">
        <v>683</v>
      </c>
      <c r="T145" s="67">
        <v>40995500</v>
      </c>
      <c r="U145" s="46"/>
      <c r="V145" s="38">
        <v>343</v>
      </c>
      <c r="W145" s="124" t="s">
        <v>879</v>
      </c>
      <c r="X145" s="67">
        <v>40995500</v>
      </c>
      <c r="Y145" s="310">
        <v>2112</v>
      </c>
      <c r="Z145" s="312">
        <v>44655</v>
      </c>
      <c r="AA145" s="317">
        <v>40740840</v>
      </c>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0"/>
      <c r="BR145" s="50"/>
      <c r="BS145" s="50"/>
      <c r="BT145" s="50"/>
      <c r="BU145" s="50"/>
      <c r="BV145" s="50"/>
      <c r="BW145" s="50"/>
      <c r="BX145" s="50"/>
      <c r="BY145" s="50"/>
      <c r="BZ145" s="50"/>
      <c r="CA145" s="50"/>
      <c r="CB145" s="50"/>
      <c r="CC145" s="50"/>
      <c r="CD145" s="50"/>
      <c r="CE145" s="50"/>
      <c r="CF145" s="50"/>
      <c r="CG145" s="50"/>
      <c r="CH145" s="50"/>
      <c r="CI145" s="50"/>
      <c r="CJ145" s="50"/>
      <c r="CK145" s="50"/>
      <c r="CL145" s="50"/>
      <c r="CM145" s="50"/>
      <c r="CN145" s="50"/>
      <c r="CO145" s="50"/>
      <c r="CP145" s="50"/>
      <c r="CQ145" s="50"/>
      <c r="CR145" s="50"/>
      <c r="CS145" s="50"/>
      <c r="CT145" s="50"/>
      <c r="CU145" s="50"/>
      <c r="CV145" s="50"/>
      <c r="CW145" s="50"/>
      <c r="CX145" s="50"/>
      <c r="CY145" s="50"/>
      <c r="CZ145" s="50"/>
      <c r="DA145" s="50"/>
      <c r="DB145" s="50"/>
      <c r="DC145" s="50"/>
      <c r="DD145" s="50"/>
      <c r="DE145" s="50"/>
      <c r="DF145" s="50"/>
      <c r="DG145" s="50"/>
      <c r="DH145" s="50"/>
      <c r="DI145" s="50"/>
      <c r="DJ145" s="50"/>
      <c r="DK145" s="50"/>
      <c r="DL145" s="50"/>
      <c r="DM145" s="50"/>
      <c r="DN145" s="50"/>
      <c r="DO145" s="50"/>
      <c r="DP145" s="50"/>
      <c r="DQ145" s="50"/>
      <c r="DR145" s="50"/>
      <c r="DS145" s="50"/>
      <c r="DT145" s="50"/>
      <c r="DU145" s="50"/>
      <c r="DV145" s="50"/>
      <c r="DW145" s="50"/>
      <c r="DX145" s="50"/>
      <c r="DY145" s="50"/>
      <c r="DZ145" s="50"/>
      <c r="EA145" s="50"/>
      <c r="EB145" s="50"/>
    </row>
    <row r="146" spans="1:132" s="51" customFormat="1" ht="27" x14ac:dyDescent="0.25">
      <c r="A146" s="375"/>
      <c r="B146" s="389"/>
      <c r="C146" s="389"/>
      <c r="D146" s="44" t="s">
        <v>874</v>
      </c>
      <c r="E146" s="70" t="s">
        <v>186</v>
      </c>
      <c r="F146" s="335">
        <v>9000000</v>
      </c>
      <c r="G146" s="67">
        <v>0</v>
      </c>
      <c r="H146" s="44"/>
      <c r="I146" s="45"/>
      <c r="J146" s="45"/>
      <c r="K146" s="45"/>
      <c r="L146" s="45"/>
      <c r="M146" s="44"/>
      <c r="N146" s="44"/>
      <c r="O146" s="66">
        <f t="shared" ref="O146:O159" si="0">+F146+G146+H146+I146+J146+K146+L146+M146-N146</f>
        <v>9000000</v>
      </c>
      <c r="P146" s="374"/>
      <c r="Q146" s="79" t="s">
        <v>1506</v>
      </c>
      <c r="R146" s="268" t="s">
        <v>1507</v>
      </c>
      <c r="S146" s="79" t="s">
        <v>1508</v>
      </c>
      <c r="T146" s="67">
        <v>4000000</v>
      </c>
      <c r="U146" s="46"/>
      <c r="V146" s="44"/>
      <c r="W146" s="80"/>
      <c r="X146" s="44"/>
      <c r="Y146" s="44"/>
      <c r="Z146" s="80"/>
      <c r="AA146" s="44"/>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0"/>
      <c r="BW146" s="50"/>
      <c r="BX146" s="50"/>
      <c r="BY146" s="50"/>
      <c r="BZ146" s="50"/>
      <c r="CA146" s="50"/>
      <c r="CB146" s="50"/>
      <c r="CC146" s="50"/>
      <c r="CD146" s="50"/>
      <c r="CE146" s="50"/>
      <c r="CF146" s="50"/>
      <c r="CG146" s="50"/>
      <c r="CH146" s="50"/>
      <c r="CI146" s="50"/>
      <c r="CJ146" s="50"/>
      <c r="CK146" s="50"/>
      <c r="CL146" s="50"/>
      <c r="CM146" s="50"/>
      <c r="CN146" s="50"/>
      <c r="CO146" s="50"/>
      <c r="CP146" s="50"/>
      <c r="CQ146" s="50"/>
      <c r="CR146" s="50"/>
      <c r="CS146" s="50"/>
      <c r="CT146" s="50"/>
      <c r="CU146" s="50"/>
      <c r="CV146" s="50"/>
      <c r="CW146" s="50"/>
      <c r="CX146" s="50"/>
      <c r="CY146" s="50"/>
      <c r="CZ146" s="50"/>
      <c r="DA146" s="50"/>
      <c r="DB146" s="50"/>
      <c r="DC146" s="50"/>
      <c r="DD146" s="50"/>
      <c r="DE146" s="50"/>
      <c r="DF146" s="50"/>
      <c r="DG146" s="50"/>
      <c r="DH146" s="50"/>
      <c r="DI146" s="50"/>
      <c r="DJ146" s="50"/>
      <c r="DK146" s="50"/>
      <c r="DL146" s="50"/>
      <c r="DM146" s="50"/>
      <c r="DN146" s="50"/>
      <c r="DO146" s="50"/>
      <c r="DP146" s="50"/>
      <c r="DQ146" s="50"/>
      <c r="DR146" s="50"/>
      <c r="DS146" s="50"/>
      <c r="DT146" s="50"/>
      <c r="DU146" s="50"/>
      <c r="DV146" s="50"/>
      <c r="DW146" s="50"/>
      <c r="DX146" s="50"/>
      <c r="DY146" s="50"/>
      <c r="DZ146" s="50"/>
      <c r="EA146" s="50"/>
      <c r="EB146" s="50"/>
    </row>
    <row r="147" spans="1:132" s="51" customFormat="1" ht="27" x14ac:dyDescent="0.25">
      <c r="A147" s="375"/>
      <c r="B147" s="389"/>
      <c r="C147" s="389"/>
      <c r="D147" s="135" t="s">
        <v>890</v>
      </c>
      <c r="E147" s="140" t="s">
        <v>165</v>
      </c>
      <c r="F147" s="136">
        <v>0</v>
      </c>
      <c r="G147" s="136">
        <v>0</v>
      </c>
      <c r="H147" s="338">
        <v>57611388</v>
      </c>
      <c r="I147" s="333">
        <v>1200000000</v>
      </c>
      <c r="J147" s="256"/>
      <c r="K147" s="256"/>
      <c r="L147" s="86"/>
      <c r="M147" s="135"/>
      <c r="N147" s="135"/>
      <c r="O147" s="66">
        <f t="shared" si="0"/>
        <v>1257611388</v>
      </c>
      <c r="P147" s="374"/>
      <c r="Q147" s="79" t="s">
        <v>1506</v>
      </c>
      <c r="R147" s="279" t="s">
        <v>1515</v>
      </c>
      <c r="S147" s="79" t="s">
        <v>1516</v>
      </c>
      <c r="T147" s="284">
        <v>6000000</v>
      </c>
      <c r="U147" s="46"/>
      <c r="V147" s="44"/>
      <c r="W147" s="80"/>
      <c r="X147" s="44"/>
      <c r="Y147" s="44"/>
      <c r="Z147" s="80"/>
      <c r="AA147" s="44"/>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0"/>
      <c r="BW147" s="50"/>
      <c r="BX147" s="50"/>
      <c r="BY147" s="50"/>
      <c r="BZ147" s="50"/>
      <c r="CA147" s="50"/>
      <c r="CB147" s="50"/>
      <c r="CC147" s="50"/>
      <c r="CD147" s="50"/>
      <c r="CE147" s="50"/>
      <c r="CF147" s="50"/>
      <c r="CG147" s="50"/>
      <c r="CH147" s="50"/>
      <c r="CI147" s="50"/>
      <c r="CJ147" s="50"/>
      <c r="CK147" s="50"/>
      <c r="CL147" s="50"/>
      <c r="CM147" s="50"/>
      <c r="CN147" s="50"/>
      <c r="CO147" s="50"/>
      <c r="CP147" s="50"/>
      <c r="CQ147" s="50"/>
      <c r="CR147" s="50"/>
      <c r="CS147" s="50"/>
      <c r="CT147" s="50"/>
      <c r="CU147" s="50"/>
      <c r="CV147" s="50"/>
      <c r="CW147" s="50"/>
      <c r="CX147" s="50"/>
      <c r="CY147" s="50"/>
      <c r="CZ147" s="50"/>
      <c r="DA147" s="50"/>
      <c r="DB147" s="50"/>
      <c r="DC147" s="50"/>
      <c r="DD147" s="50"/>
      <c r="DE147" s="50"/>
      <c r="DF147" s="50"/>
      <c r="DG147" s="50"/>
      <c r="DH147" s="50"/>
      <c r="DI147" s="50"/>
      <c r="DJ147" s="50"/>
      <c r="DK147" s="50"/>
      <c r="DL147" s="50"/>
      <c r="DM147" s="50"/>
      <c r="DN147" s="50"/>
      <c r="DO147" s="50"/>
      <c r="DP147" s="50"/>
      <c r="DQ147" s="50"/>
      <c r="DR147" s="50"/>
      <c r="DS147" s="50"/>
      <c r="DT147" s="50"/>
      <c r="DU147" s="50"/>
      <c r="DV147" s="50"/>
      <c r="DW147" s="50"/>
      <c r="DX147" s="50"/>
      <c r="DY147" s="50"/>
      <c r="DZ147" s="50"/>
      <c r="EA147" s="50"/>
      <c r="EB147" s="50"/>
    </row>
    <row r="148" spans="1:132" s="51" customFormat="1" ht="54" x14ac:dyDescent="0.25">
      <c r="A148" s="363"/>
      <c r="B148" s="369"/>
      <c r="C148" s="369"/>
      <c r="D148" s="131" t="s">
        <v>876</v>
      </c>
      <c r="E148" s="70" t="s">
        <v>118</v>
      </c>
      <c r="F148" s="215"/>
      <c r="G148" s="215"/>
      <c r="H148" s="215"/>
      <c r="I148" s="333">
        <v>332300357</v>
      </c>
      <c r="J148" s="256"/>
      <c r="K148" s="333">
        <v>22196162</v>
      </c>
      <c r="L148" s="333">
        <v>45503481</v>
      </c>
      <c r="M148" s="212"/>
      <c r="N148" s="212"/>
      <c r="O148" s="66">
        <f t="shared" si="0"/>
        <v>400000000</v>
      </c>
      <c r="P148" s="367"/>
      <c r="Q148" s="217"/>
      <c r="R148" s="217"/>
      <c r="S148" s="217"/>
      <c r="T148" s="217"/>
      <c r="U148" s="46"/>
      <c r="V148" s="217"/>
      <c r="W148" s="80"/>
      <c r="X148" s="217"/>
      <c r="Y148" s="217"/>
      <c r="Z148" s="80"/>
      <c r="AA148" s="217"/>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c r="BR148" s="50"/>
      <c r="BS148" s="50"/>
      <c r="BT148" s="50"/>
      <c r="BU148" s="50"/>
      <c r="BV148" s="50"/>
      <c r="BW148" s="50"/>
      <c r="BX148" s="50"/>
      <c r="BY148" s="50"/>
      <c r="BZ148" s="50"/>
      <c r="CA148" s="50"/>
      <c r="CB148" s="50"/>
      <c r="CC148" s="50"/>
      <c r="CD148" s="50"/>
      <c r="CE148" s="50"/>
      <c r="CF148" s="50"/>
      <c r="CG148" s="50"/>
      <c r="CH148" s="50"/>
      <c r="CI148" s="50"/>
      <c r="CJ148" s="50"/>
      <c r="CK148" s="50"/>
      <c r="CL148" s="50"/>
      <c r="CM148" s="50"/>
      <c r="CN148" s="50"/>
      <c r="CO148" s="50"/>
      <c r="CP148" s="50"/>
      <c r="CQ148" s="50"/>
      <c r="CR148" s="50"/>
      <c r="CS148" s="50"/>
      <c r="CT148" s="50"/>
      <c r="CU148" s="50"/>
      <c r="CV148" s="50"/>
      <c r="CW148" s="50"/>
      <c r="CX148" s="50"/>
      <c r="CY148" s="50"/>
      <c r="CZ148" s="50"/>
      <c r="DA148" s="50"/>
      <c r="DB148" s="50"/>
      <c r="DC148" s="50"/>
      <c r="DD148" s="50"/>
      <c r="DE148" s="50"/>
      <c r="DF148" s="50"/>
      <c r="DG148" s="50"/>
      <c r="DH148" s="50"/>
      <c r="DI148" s="50"/>
      <c r="DJ148" s="50"/>
      <c r="DK148" s="50"/>
      <c r="DL148" s="50"/>
      <c r="DM148" s="50"/>
      <c r="DN148" s="50"/>
      <c r="DO148" s="50"/>
      <c r="DP148" s="50"/>
      <c r="DQ148" s="50"/>
      <c r="DR148" s="50"/>
      <c r="DS148" s="50"/>
      <c r="DT148" s="50"/>
      <c r="DU148" s="50"/>
      <c r="DV148" s="50"/>
      <c r="DW148" s="50"/>
      <c r="DX148" s="50"/>
      <c r="DY148" s="50"/>
      <c r="DZ148" s="50"/>
      <c r="EA148" s="50"/>
      <c r="EB148" s="50"/>
    </row>
    <row r="149" spans="1:132" s="109" customFormat="1" ht="15" x14ac:dyDescent="0.25">
      <c r="A149" s="93"/>
      <c r="B149" s="93"/>
      <c r="C149" s="93"/>
      <c r="D149" s="93"/>
      <c r="E149" s="106"/>
      <c r="F149" s="102"/>
      <c r="G149" s="102"/>
      <c r="H149" s="93"/>
      <c r="I149" s="94"/>
      <c r="J149" s="94"/>
      <c r="K149" s="94"/>
      <c r="L149" s="94"/>
      <c r="M149" s="93"/>
      <c r="N149" s="93"/>
      <c r="O149" s="103">
        <f>SUM(O140:O148)</f>
        <v>2936320000</v>
      </c>
      <c r="P149" s="102"/>
      <c r="Q149" s="107"/>
      <c r="R149" s="87"/>
      <c r="S149" s="96"/>
      <c r="T149" s="105">
        <f>SUM(T140:T148)</f>
        <v>767224907</v>
      </c>
      <c r="U149" s="90"/>
      <c r="V149" s="87"/>
      <c r="W149" s="96"/>
      <c r="X149" s="105">
        <f>SUM(X140:X148)</f>
        <v>573657018</v>
      </c>
      <c r="Y149" s="87"/>
      <c r="Z149" s="96"/>
      <c r="AA149" s="105">
        <f>SUM(AA140:AA148)</f>
        <v>409094336.93000001</v>
      </c>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c r="BC149" s="108"/>
      <c r="BD149" s="108"/>
      <c r="BE149" s="108"/>
      <c r="BF149" s="108"/>
      <c r="BG149" s="108"/>
      <c r="BH149" s="108"/>
      <c r="BI149" s="108"/>
      <c r="BJ149" s="108"/>
      <c r="BK149" s="108"/>
      <c r="BL149" s="108"/>
      <c r="BM149" s="108"/>
      <c r="BN149" s="108"/>
      <c r="BO149" s="108"/>
      <c r="BP149" s="108"/>
      <c r="BQ149" s="108"/>
      <c r="BR149" s="108"/>
      <c r="BS149" s="108"/>
      <c r="BT149" s="108"/>
      <c r="BU149" s="108"/>
      <c r="BV149" s="108"/>
      <c r="BW149" s="108"/>
      <c r="BX149" s="108"/>
      <c r="BY149" s="108"/>
      <c r="BZ149" s="108"/>
      <c r="CA149" s="108"/>
      <c r="CB149" s="108"/>
      <c r="CC149" s="108"/>
      <c r="CD149" s="108"/>
      <c r="CE149" s="108"/>
      <c r="CF149" s="108"/>
      <c r="CG149" s="108"/>
      <c r="CH149" s="108"/>
      <c r="CI149" s="108"/>
      <c r="CJ149" s="108"/>
      <c r="CK149" s="108"/>
      <c r="CL149" s="108"/>
      <c r="CM149" s="108"/>
      <c r="CN149" s="108"/>
      <c r="CO149" s="108"/>
      <c r="CP149" s="108"/>
      <c r="CQ149" s="108"/>
      <c r="CR149" s="108"/>
      <c r="CS149" s="108"/>
      <c r="CT149" s="108"/>
      <c r="CU149" s="108"/>
      <c r="CV149" s="108"/>
      <c r="CW149" s="108"/>
      <c r="CX149" s="108"/>
      <c r="CY149" s="108"/>
      <c r="CZ149" s="108"/>
      <c r="DA149" s="108"/>
      <c r="DB149" s="108"/>
      <c r="DC149" s="108"/>
      <c r="DD149" s="108"/>
      <c r="DE149" s="108"/>
      <c r="DF149" s="108"/>
      <c r="DG149" s="108"/>
      <c r="DH149" s="108"/>
      <c r="DI149" s="108"/>
      <c r="DJ149" s="108"/>
      <c r="DK149" s="108"/>
      <c r="DL149" s="108"/>
      <c r="DM149" s="108"/>
      <c r="DN149" s="108"/>
      <c r="DO149" s="108"/>
      <c r="DP149" s="108"/>
      <c r="DQ149" s="108"/>
      <c r="DR149" s="108"/>
      <c r="DS149" s="108"/>
      <c r="DT149" s="108"/>
      <c r="DU149" s="108"/>
      <c r="DV149" s="108"/>
      <c r="DW149" s="108"/>
      <c r="DX149" s="108"/>
      <c r="DY149" s="108"/>
      <c r="DZ149" s="108"/>
      <c r="EA149" s="108"/>
      <c r="EB149" s="108"/>
    </row>
    <row r="150" spans="1:132" s="51" customFormat="1" ht="27" x14ac:dyDescent="0.25">
      <c r="A150" s="362" t="s">
        <v>187</v>
      </c>
      <c r="B150" s="368" t="s">
        <v>188</v>
      </c>
      <c r="C150" s="368" t="s">
        <v>16</v>
      </c>
      <c r="D150" s="44" t="s">
        <v>873</v>
      </c>
      <c r="E150" s="70" t="s">
        <v>111</v>
      </c>
      <c r="F150" s="335">
        <v>65000000</v>
      </c>
      <c r="G150" s="67">
        <v>0</v>
      </c>
      <c r="H150" s="44"/>
      <c r="I150" s="45"/>
      <c r="J150" s="336">
        <v>365602485</v>
      </c>
      <c r="K150" s="45"/>
      <c r="L150" s="45"/>
      <c r="M150" s="44"/>
      <c r="N150" s="44"/>
      <c r="O150" s="66">
        <f t="shared" si="0"/>
        <v>430602485</v>
      </c>
      <c r="P150" s="366">
        <f>134397515+930602485</f>
        <v>1065000000</v>
      </c>
      <c r="Q150" s="44"/>
      <c r="R150" s="44"/>
      <c r="S150" s="44"/>
      <c r="T150" s="44"/>
      <c r="U150" s="46"/>
      <c r="V150" s="44"/>
      <c r="W150" s="80"/>
      <c r="X150" s="44"/>
      <c r="Y150" s="44"/>
      <c r="Z150" s="80"/>
      <c r="AA150" s="44"/>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50"/>
      <c r="BQ150" s="50"/>
      <c r="BR150" s="50"/>
      <c r="BS150" s="50"/>
      <c r="BT150" s="50"/>
      <c r="BU150" s="50"/>
      <c r="BV150" s="50"/>
      <c r="BW150" s="50"/>
      <c r="BX150" s="50"/>
      <c r="BY150" s="50"/>
      <c r="BZ150" s="50"/>
      <c r="CA150" s="50"/>
      <c r="CB150" s="50"/>
      <c r="CC150" s="50"/>
      <c r="CD150" s="50"/>
      <c r="CE150" s="50"/>
      <c r="CF150" s="50"/>
      <c r="CG150" s="50"/>
      <c r="CH150" s="50"/>
      <c r="CI150" s="50"/>
      <c r="CJ150" s="50"/>
      <c r="CK150" s="50"/>
      <c r="CL150" s="50"/>
      <c r="CM150" s="50"/>
      <c r="CN150" s="50"/>
      <c r="CO150" s="50"/>
      <c r="CP150" s="50"/>
      <c r="CQ150" s="50"/>
      <c r="CR150" s="50"/>
      <c r="CS150" s="50"/>
      <c r="CT150" s="50"/>
      <c r="CU150" s="50"/>
      <c r="CV150" s="50"/>
      <c r="CW150" s="50"/>
      <c r="CX150" s="50"/>
      <c r="CY150" s="50"/>
      <c r="CZ150" s="50"/>
      <c r="DA150" s="50"/>
      <c r="DB150" s="50"/>
      <c r="DC150" s="50"/>
      <c r="DD150" s="50"/>
      <c r="DE150" s="50"/>
      <c r="DF150" s="50"/>
      <c r="DG150" s="50"/>
      <c r="DH150" s="50"/>
      <c r="DI150" s="50"/>
      <c r="DJ150" s="50"/>
      <c r="DK150" s="50"/>
      <c r="DL150" s="50"/>
      <c r="DM150" s="50"/>
      <c r="DN150" s="50"/>
      <c r="DO150" s="50"/>
      <c r="DP150" s="50"/>
      <c r="DQ150" s="50"/>
      <c r="DR150" s="50"/>
      <c r="DS150" s="50"/>
      <c r="DT150" s="50"/>
      <c r="DU150" s="50"/>
      <c r="DV150" s="50"/>
      <c r="DW150" s="50"/>
      <c r="DX150" s="50"/>
      <c r="DY150" s="50"/>
      <c r="DZ150" s="50"/>
      <c r="EA150" s="50"/>
      <c r="EB150" s="50"/>
    </row>
    <row r="151" spans="1:132" s="51" customFormat="1" ht="54" x14ac:dyDescent="0.25">
      <c r="A151" s="363"/>
      <c r="B151" s="369"/>
      <c r="C151" s="369"/>
      <c r="D151" s="131" t="s">
        <v>876</v>
      </c>
      <c r="E151" s="70" t="s">
        <v>118</v>
      </c>
      <c r="F151" s="335">
        <v>69397515</v>
      </c>
      <c r="G151" s="67">
        <v>0</v>
      </c>
      <c r="H151" s="44"/>
      <c r="I151" s="45"/>
      <c r="J151" s="336">
        <v>565000000</v>
      </c>
      <c r="K151" s="45"/>
      <c r="L151" s="45"/>
      <c r="M151" s="44"/>
      <c r="N151" s="44"/>
      <c r="O151" s="66">
        <f t="shared" si="0"/>
        <v>634397515</v>
      </c>
      <c r="P151" s="367"/>
      <c r="Q151" s="79" t="s">
        <v>684</v>
      </c>
      <c r="R151" s="44">
        <v>176</v>
      </c>
      <c r="S151" s="79" t="s">
        <v>685</v>
      </c>
      <c r="T151" s="67">
        <v>26901888</v>
      </c>
      <c r="U151" s="46"/>
      <c r="V151" s="38">
        <v>259</v>
      </c>
      <c r="W151" s="124" t="s">
        <v>864</v>
      </c>
      <c r="X151" s="67">
        <v>26901888</v>
      </c>
      <c r="Y151" s="38">
        <v>1310</v>
      </c>
      <c r="Z151" s="124" t="s">
        <v>864</v>
      </c>
      <c r="AA151" s="67">
        <v>26901888</v>
      </c>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0"/>
      <c r="BR151" s="50"/>
      <c r="BS151" s="50"/>
      <c r="BT151" s="50"/>
      <c r="BU151" s="50"/>
      <c r="BV151" s="50"/>
      <c r="BW151" s="50"/>
      <c r="BX151" s="50"/>
      <c r="BY151" s="50"/>
      <c r="BZ151" s="50"/>
      <c r="CA151" s="50"/>
      <c r="CB151" s="50"/>
      <c r="CC151" s="50"/>
      <c r="CD151" s="50"/>
      <c r="CE151" s="50"/>
      <c r="CF151" s="50"/>
      <c r="CG151" s="50"/>
      <c r="CH151" s="50"/>
      <c r="CI151" s="50"/>
      <c r="CJ151" s="50"/>
      <c r="CK151" s="50"/>
      <c r="CL151" s="50"/>
      <c r="CM151" s="50"/>
      <c r="CN151" s="50"/>
      <c r="CO151" s="50"/>
      <c r="CP151" s="50"/>
      <c r="CQ151" s="50"/>
      <c r="CR151" s="50"/>
      <c r="CS151" s="50"/>
      <c r="CT151" s="50"/>
      <c r="CU151" s="50"/>
      <c r="CV151" s="50"/>
      <c r="CW151" s="50"/>
      <c r="CX151" s="50"/>
      <c r="CY151" s="50"/>
      <c r="CZ151" s="50"/>
      <c r="DA151" s="50"/>
      <c r="DB151" s="50"/>
      <c r="DC151" s="50"/>
      <c r="DD151" s="50"/>
      <c r="DE151" s="50"/>
      <c r="DF151" s="50"/>
      <c r="DG151" s="50"/>
      <c r="DH151" s="50"/>
      <c r="DI151" s="50"/>
      <c r="DJ151" s="50"/>
      <c r="DK151" s="50"/>
      <c r="DL151" s="50"/>
      <c r="DM151" s="50"/>
      <c r="DN151" s="50"/>
      <c r="DO151" s="50"/>
      <c r="DP151" s="50"/>
      <c r="DQ151" s="50"/>
      <c r="DR151" s="50"/>
      <c r="DS151" s="50"/>
      <c r="DT151" s="50"/>
      <c r="DU151" s="50"/>
      <c r="DV151" s="50"/>
      <c r="DW151" s="50"/>
      <c r="DX151" s="50"/>
      <c r="DY151" s="50"/>
      <c r="DZ151" s="50"/>
      <c r="EA151" s="50"/>
      <c r="EB151" s="50"/>
    </row>
    <row r="152" spans="1:132" s="109" customFormat="1" ht="15" x14ac:dyDescent="0.25">
      <c r="A152" s="93"/>
      <c r="B152" s="93"/>
      <c r="C152" s="93"/>
      <c r="D152" s="93"/>
      <c r="E152" s="106"/>
      <c r="F152" s="102"/>
      <c r="G152" s="102"/>
      <c r="H152" s="93"/>
      <c r="I152" s="94"/>
      <c r="J152" s="94"/>
      <c r="K152" s="94"/>
      <c r="L152" s="94"/>
      <c r="M152" s="93"/>
      <c r="N152" s="93"/>
      <c r="O152" s="103">
        <f>SUM(O150:O151)</f>
        <v>1065000000</v>
      </c>
      <c r="P152" s="102"/>
      <c r="Q152" s="107"/>
      <c r="R152" s="87"/>
      <c r="S152" s="96"/>
      <c r="T152" s="105">
        <f>SUM(T150:T151)</f>
        <v>26901888</v>
      </c>
      <c r="U152" s="90"/>
      <c r="V152" s="87"/>
      <c r="W152" s="96"/>
      <c r="X152" s="105">
        <f>SUM(X150:X151)</f>
        <v>26901888</v>
      </c>
      <c r="Y152" s="87"/>
      <c r="Z152" s="96"/>
      <c r="AA152" s="105">
        <f>SUM(AA150:AA151)</f>
        <v>26901888</v>
      </c>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c r="BR152" s="108"/>
      <c r="BS152" s="108"/>
      <c r="BT152" s="108"/>
      <c r="BU152" s="108"/>
      <c r="BV152" s="108"/>
      <c r="BW152" s="108"/>
      <c r="BX152" s="108"/>
      <c r="BY152" s="108"/>
      <c r="BZ152" s="108"/>
      <c r="CA152" s="108"/>
      <c r="CB152" s="108"/>
      <c r="CC152" s="108"/>
      <c r="CD152" s="108"/>
      <c r="CE152" s="108"/>
      <c r="CF152" s="108"/>
      <c r="CG152" s="108"/>
      <c r="CH152" s="108"/>
      <c r="CI152" s="108"/>
      <c r="CJ152" s="108"/>
      <c r="CK152" s="108"/>
      <c r="CL152" s="108"/>
      <c r="CM152" s="108"/>
      <c r="CN152" s="108"/>
      <c r="CO152" s="108"/>
      <c r="CP152" s="108"/>
      <c r="CQ152" s="108"/>
      <c r="CR152" s="108"/>
      <c r="CS152" s="108"/>
      <c r="CT152" s="108"/>
      <c r="CU152" s="108"/>
      <c r="CV152" s="108"/>
      <c r="CW152" s="108"/>
      <c r="CX152" s="108"/>
      <c r="CY152" s="108"/>
      <c r="CZ152" s="108"/>
      <c r="DA152" s="108"/>
      <c r="DB152" s="108"/>
      <c r="DC152" s="108"/>
      <c r="DD152" s="108"/>
      <c r="DE152" s="108"/>
      <c r="DF152" s="108"/>
      <c r="DG152" s="108"/>
      <c r="DH152" s="108"/>
      <c r="DI152" s="108"/>
      <c r="DJ152" s="108"/>
      <c r="DK152" s="108"/>
      <c r="DL152" s="108"/>
      <c r="DM152" s="108"/>
      <c r="DN152" s="108"/>
      <c r="DO152" s="108"/>
      <c r="DP152" s="108"/>
      <c r="DQ152" s="108"/>
      <c r="DR152" s="108"/>
      <c r="DS152" s="108"/>
      <c r="DT152" s="108"/>
      <c r="DU152" s="108"/>
      <c r="DV152" s="108"/>
      <c r="DW152" s="108"/>
      <c r="DX152" s="108"/>
      <c r="DY152" s="108"/>
      <c r="DZ152" s="108"/>
      <c r="EA152" s="108"/>
      <c r="EB152" s="108"/>
    </row>
    <row r="153" spans="1:132" s="150" customFormat="1" ht="54" x14ac:dyDescent="0.25">
      <c r="A153" s="141" t="s">
        <v>1013</v>
      </c>
      <c r="B153" s="151" t="s">
        <v>891</v>
      </c>
      <c r="C153" s="38" t="s">
        <v>16</v>
      </c>
      <c r="D153" s="141" t="s">
        <v>876</v>
      </c>
      <c r="E153" s="152" t="s">
        <v>892</v>
      </c>
      <c r="F153" s="154">
        <v>0</v>
      </c>
      <c r="G153" s="142">
        <v>0</v>
      </c>
      <c r="H153" s="338">
        <v>200000000</v>
      </c>
      <c r="I153" s="257"/>
      <c r="J153" s="257"/>
      <c r="K153" s="257"/>
      <c r="L153" s="143"/>
      <c r="M153" s="141"/>
      <c r="N153" s="141"/>
      <c r="O153" s="159">
        <f t="shared" si="0"/>
        <v>200000000</v>
      </c>
      <c r="P153" s="341">
        <f>+O154</f>
        <v>200000000</v>
      </c>
      <c r="Q153" s="157"/>
      <c r="R153" s="155"/>
      <c r="S153" s="158"/>
      <c r="T153" s="156"/>
      <c r="U153" s="147"/>
      <c r="V153" s="155"/>
      <c r="W153" s="158"/>
      <c r="X153" s="156"/>
      <c r="Y153" s="155"/>
      <c r="Z153" s="158"/>
      <c r="AA153" s="156"/>
      <c r="AB153" s="149"/>
      <c r="AC153" s="149"/>
      <c r="AD153" s="149"/>
      <c r="AE153" s="149"/>
      <c r="AF153" s="149"/>
      <c r="AG153" s="149"/>
      <c r="AH153" s="149"/>
      <c r="AI153" s="149"/>
      <c r="AJ153" s="149"/>
      <c r="AK153" s="149"/>
      <c r="AL153" s="149"/>
      <c r="AM153" s="149"/>
      <c r="AN153" s="149"/>
      <c r="AO153" s="149"/>
      <c r="AP153" s="149"/>
      <c r="AQ153" s="149"/>
      <c r="AR153" s="149"/>
      <c r="AS153" s="149"/>
      <c r="AT153" s="149"/>
      <c r="AU153" s="149"/>
      <c r="AV153" s="149"/>
      <c r="AW153" s="149"/>
      <c r="AX153" s="149"/>
      <c r="AY153" s="149"/>
      <c r="AZ153" s="149"/>
      <c r="BA153" s="149"/>
      <c r="BB153" s="149"/>
      <c r="BC153" s="149"/>
      <c r="BD153" s="149"/>
      <c r="BE153" s="149"/>
      <c r="BF153" s="149"/>
      <c r="BG153" s="149"/>
      <c r="BH153" s="149"/>
      <c r="BI153" s="149"/>
      <c r="BJ153" s="149"/>
      <c r="BK153" s="149"/>
      <c r="BL153" s="149"/>
      <c r="BM153" s="149"/>
      <c r="BN153" s="149"/>
      <c r="BO153" s="149"/>
      <c r="BP153" s="149"/>
      <c r="BQ153" s="149"/>
      <c r="BR153" s="149"/>
      <c r="BS153" s="149"/>
      <c r="BT153" s="149"/>
      <c r="BU153" s="149"/>
      <c r="BV153" s="149"/>
      <c r="BW153" s="149"/>
      <c r="BX153" s="149"/>
      <c r="BY153" s="149"/>
      <c r="BZ153" s="149"/>
      <c r="CA153" s="149"/>
      <c r="CB153" s="149"/>
      <c r="CC153" s="149"/>
      <c r="CD153" s="149"/>
      <c r="CE153" s="149"/>
      <c r="CF153" s="149"/>
      <c r="CG153" s="149"/>
      <c r="CH153" s="149"/>
      <c r="CI153" s="149"/>
      <c r="CJ153" s="149"/>
      <c r="CK153" s="149"/>
      <c r="CL153" s="149"/>
      <c r="CM153" s="149"/>
      <c r="CN153" s="149"/>
      <c r="CO153" s="149"/>
      <c r="CP153" s="149"/>
      <c r="CQ153" s="149"/>
      <c r="CR153" s="149"/>
      <c r="CS153" s="149"/>
      <c r="CT153" s="149"/>
      <c r="CU153" s="149"/>
      <c r="CV153" s="149"/>
      <c r="CW153" s="149"/>
      <c r="CX153" s="149"/>
      <c r="CY153" s="149"/>
      <c r="CZ153" s="149"/>
      <c r="DA153" s="149"/>
      <c r="DB153" s="149"/>
      <c r="DC153" s="149"/>
      <c r="DD153" s="149"/>
      <c r="DE153" s="149"/>
      <c r="DF153" s="149"/>
      <c r="DG153" s="149"/>
      <c r="DH153" s="149"/>
      <c r="DI153" s="149"/>
      <c r="DJ153" s="149"/>
      <c r="DK153" s="149"/>
      <c r="DL153" s="149"/>
      <c r="DM153" s="149"/>
      <c r="DN153" s="149"/>
      <c r="DO153" s="149"/>
      <c r="DP153" s="149"/>
      <c r="DQ153" s="149"/>
      <c r="DR153" s="149"/>
      <c r="DS153" s="149"/>
      <c r="DT153" s="149"/>
      <c r="DU153" s="149"/>
      <c r="DV153" s="149"/>
      <c r="DW153" s="149"/>
      <c r="DX153" s="149"/>
      <c r="DY153" s="149"/>
      <c r="DZ153" s="149"/>
      <c r="EA153" s="149"/>
      <c r="EB153" s="149"/>
    </row>
    <row r="154" spans="1:132" s="109" customFormat="1" ht="15" x14ac:dyDescent="0.25">
      <c r="A154" s="93"/>
      <c r="B154" s="93"/>
      <c r="C154" s="93"/>
      <c r="D154" s="93"/>
      <c r="E154" s="106"/>
      <c r="F154" s="102"/>
      <c r="G154" s="102"/>
      <c r="H154" s="93"/>
      <c r="I154" s="94"/>
      <c r="J154" s="94"/>
      <c r="K154" s="94"/>
      <c r="L154" s="94"/>
      <c r="M154" s="93"/>
      <c r="N154" s="93"/>
      <c r="O154" s="103">
        <f>+O153</f>
        <v>200000000</v>
      </c>
      <c r="P154" s="102"/>
      <c r="Q154" s="107"/>
      <c r="R154" s="87"/>
      <c r="S154" s="96"/>
      <c r="T154" s="105">
        <f>+T153</f>
        <v>0</v>
      </c>
      <c r="U154" s="90"/>
      <c r="V154" s="87"/>
      <c r="W154" s="96"/>
      <c r="X154" s="105">
        <f>+X153</f>
        <v>0</v>
      </c>
      <c r="Y154" s="87"/>
      <c r="Z154" s="96"/>
      <c r="AA154" s="105">
        <f>+AA153</f>
        <v>0</v>
      </c>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08"/>
      <c r="DT154" s="108"/>
      <c r="DU154" s="108"/>
      <c r="DV154" s="108"/>
      <c r="DW154" s="108"/>
      <c r="DX154" s="108"/>
      <c r="DY154" s="108"/>
      <c r="DZ154" s="108"/>
      <c r="EA154" s="108"/>
      <c r="EB154" s="108"/>
    </row>
    <row r="155" spans="1:132" s="51" customFormat="1" ht="47.25" customHeight="1" x14ac:dyDescent="0.25">
      <c r="A155" s="44" t="s">
        <v>1073</v>
      </c>
      <c r="B155" s="38" t="s">
        <v>252</v>
      </c>
      <c r="C155" s="38" t="s">
        <v>16</v>
      </c>
      <c r="D155" s="44" t="s">
        <v>875</v>
      </c>
      <c r="E155" s="70" t="s">
        <v>253</v>
      </c>
      <c r="F155" s="67">
        <v>0</v>
      </c>
      <c r="G155" s="335">
        <v>3200000000</v>
      </c>
      <c r="H155" s="44"/>
      <c r="I155" s="45"/>
      <c r="J155" s="45"/>
      <c r="K155" s="45"/>
      <c r="L155" s="45"/>
      <c r="M155" s="44"/>
      <c r="N155" s="44"/>
      <c r="O155" s="66">
        <f t="shared" si="0"/>
        <v>3200000000</v>
      </c>
      <c r="P155" s="342">
        <v>3200000000</v>
      </c>
      <c r="Q155" s="44"/>
      <c r="R155" s="44"/>
      <c r="S155" s="44"/>
      <c r="T155" s="44"/>
      <c r="U155" s="46"/>
      <c r="V155" s="44"/>
      <c r="W155" s="80"/>
      <c r="X155" s="44"/>
      <c r="Y155" s="44"/>
      <c r="Z155" s="80"/>
      <c r="AA155" s="44"/>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50"/>
      <c r="BN155" s="50"/>
      <c r="BO155" s="50"/>
      <c r="BP155" s="50"/>
      <c r="BQ155" s="50"/>
      <c r="BR155" s="50"/>
      <c r="BS155" s="50"/>
      <c r="BT155" s="50"/>
      <c r="BU155" s="50"/>
      <c r="BV155" s="50"/>
      <c r="BW155" s="50"/>
      <c r="BX155" s="50"/>
      <c r="BY155" s="50"/>
      <c r="BZ155" s="50"/>
      <c r="CA155" s="50"/>
      <c r="CB155" s="50"/>
      <c r="CC155" s="50"/>
      <c r="CD155" s="50"/>
      <c r="CE155" s="50"/>
      <c r="CF155" s="50"/>
      <c r="CG155" s="50"/>
      <c r="CH155" s="50"/>
      <c r="CI155" s="50"/>
      <c r="CJ155" s="50"/>
      <c r="CK155" s="50"/>
      <c r="CL155" s="50"/>
      <c r="CM155" s="50"/>
      <c r="CN155" s="50"/>
      <c r="CO155" s="50"/>
      <c r="CP155" s="50"/>
      <c r="CQ155" s="50"/>
      <c r="CR155" s="50"/>
      <c r="CS155" s="50"/>
      <c r="CT155" s="50"/>
      <c r="CU155" s="50"/>
      <c r="CV155" s="50"/>
      <c r="CW155" s="50"/>
      <c r="CX155" s="50"/>
      <c r="CY155" s="50"/>
      <c r="CZ155" s="50"/>
      <c r="DA155" s="50"/>
      <c r="DB155" s="50"/>
      <c r="DC155" s="50"/>
      <c r="DD155" s="50"/>
      <c r="DE155" s="50"/>
      <c r="DF155" s="50"/>
      <c r="DG155" s="50"/>
      <c r="DH155" s="50"/>
      <c r="DI155" s="50"/>
      <c r="DJ155" s="50"/>
      <c r="DK155" s="50"/>
      <c r="DL155" s="50"/>
      <c r="DM155" s="50"/>
      <c r="DN155" s="50"/>
      <c r="DO155" s="50"/>
      <c r="DP155" s="50"/>
      <c r="DQ155" s="50"/>
      <c r="DR155" s="50"/>
      <c r="DS155" s="50"/>
      <c r="DT155" s="50"/>
      <c r="DU155" s="50"/>
      <c r="DV155" s="50"/>
      <c r="DW155" s="50"/>
      <c r="DX155" s="50"/>
      <c r="DY155" s="50"/>
      <c r="DZ155" s="50"/>
      <c r="EA155" s="50"/>
      <c r="EB155" s="50"/>
    </row>
    <row r="156" spans="1:132" s="109" customFormat="1" ht="15" x14ac:dyDescent="0.25">
      <c r="A156" s="93"/>
      <c r="B156" s="93"/>
      <c r="C156" s="93"/>
      <c r="D156" s="93"/>
      <c r="E156" s="106"/>
      <c r="F156" s="102"/>
      <c r="G156" s="102"/>
      <c r="H156" s="93"/>
      <c r="I156" s="94"/>
      <c r="J156" s="94"/>
      <c r="K156" s="94"/>
      <c r="L156" s="94"/>
      <c r="M156" s="93"/>
      <c r="N156" s="93"/>
      <c r="O156" s="103">
        <f>+O155</f>
        <v>3200000000</v>
      </c>
      <c r="P156" s="102"/>
      <c r="Q156" s="107"/>
      <c r="R156" s="87"/>
      <c r="S156" s="96"/>
      <c r="T156" s="105">
        <f>+T155</f>
        <v>0</v>
      </c>
      <c r="U156" s="90"/>
      <c r="V156" s="87"/>
      <c r="W156" s="96"/>
      <c r="X156" s="105">
        <f>+X155</f>
        <v>0</v>
      </c>
      <c r="Y156" s="87"/>
      <c r="Z156" s="96"/>
      <c r="AA156" s="105">
        <f>+AA155</f>
        <v>0</v>
      </c>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c r="CN156" s="108"/>
      <c r="CO156" s="108"/>
      <c r="CP156" s="108"/>
      <c r="CQ156" s="108"/>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c r="DP156" s="108"/>
      <c r="DQ156" s="108"/>
      <c r="DR156" s="108"/>
      <c r="DS156" s="108"/>
      <c r="DT156" s="108"/>
      <c r="DU156" s="108"/>
      <c r="DV156" s="108"/>
      <c r="DW156" s="108"/>
      <c r="DX156" s="108"/>
      <c r="DY156" s="108"/>
      <c r="DZ156" s="108"/>
      <c r="EA156" s="108"/>
      <c r="EB156" s="108"/>
    </row>
    <row r="157" spans="1:132" s="114" customFormat="1" ht="54" x14ac:dyDescent="0.25">
      <c r="A157" s="197" t="s">
        <v>1137</v>
      </c>
      <c r="B157" s="230" t="s">
        <v>1138</v>
      </c>
      <c r="C157" s="38" t="s">
        <v>16</v>
      </c>
      <c r="D157" s="141" t="s">
        <v>876</v>
      </c>
      <c r="E157" s="206" t="s">
        <v>118</v>
      </c>
      <c r="F157" s="195"/>
      <c r="G157" s="205"/>
      <c r="H157" s="201"/>
      <c r="I157" s="217"/>
      <c r="J157" s="217"/>
      <c r="K157" s="335">
        <v>140000000</v>
      </c>
      <c r="L157" s="201"/>
      <c r="M157" s="201"/>
      <c r="N157" s="201"/>
      <c r="O157" s="66">
        <f t="shared" si="0"/>
        <v>140000000</v>
      </c>
      <c r="P157" s="342">
        <v>140000000</v>
      </c>
      <c r="Q157" s="239"/>
      <c r="R157" s="201"/>
      <c r="S157" s="80"/>
      <c r="T157" s="205"/>
      <c r="U157" s="46"/>
      <c r="V157" s="201"/>
      <c r="W157" s="80"/>
      <c r="X157" s="205"/>
      <c r="Y157" s="201"/>
      <c r="Z157" s="80"/>
      <c r="AA157" s="205"/>
      <c r="AB157" s="113"/>
      <c r="AC157" s="113"/>
      <c r="AD157" s="113"/>
      <c r="AE157" s="113"/>
      <c r="AF157" s="113"/>
      <c r="AG157" s="113"/>
      <c r="AH157" s="113"/>
      <c r="AI157" s="113"/>
      <c r="AJ157" s="113"/>
      <c r="AK157" s="113"/>
      <c r="AL157" s="113"/>
      <c r="AM157" s="113"/>
      <c r="AN157" s="113"/>
      <c r="AO157" s="113"/>
      <c r="AP157" s="113"/>
      <c r="AQ157" s="113"/>
      <c r="AR157" s="113"/>
      <c r="AS157" s="113"/>
      <c r="AT157" s="113"/>
      <c r="AU157" s="113"/>
      <c r="AV157" s="113"/>
      <c r="AW157" s="113"/>
      <c r="AX157" s="113"/>
      <c r="AY157" s="113"/>
      <c r="AZ157" s="113"/>
      <c r="BA157" s="113"/>
      <c r="BB157" s="113"/>
      <c r="BC157" s="113"/>
      <c r="BD157" s="113"/>
      <c r="BE157" s="113"/>
      <c r="BF157" s="113"/>
      <c r="BG157" s="113"/>
      <c r="BH157" s="113"/>
      <c r="BI157" s="113"/>
      <c r="BJ157" s="113"/>
      <c r="BK157" s="113"/>
      <c r="BL157" s="113"/>
      <c r="BM157" s="113"/>
      <c r="BN157" s="113"/>
      <c r="BO157" s="113"/>
      <c r="BP157" s="113"/>
      <c r="BQ157" s="113"/>
      <c r="BR157" s="113"/>
      <c r="BS157" s="113"/>
      <c r="BT157" s="113"/>
      <c r="BU157" s="113"/>
      <c r="BV157" s="113"/>
      <c r="BW157" s="113"/>
      <c r="BX157" s="113"/>
      <c r="BY157" s="113"/>
      <c r="BZ157" s="113"/>
      <c r="CA157" s="113"/>
      <c r="CB157" s="113"/>
      <c r="CC157" s="113"/>
      <c r="CD157" s="113"/>
      <c r="CE157" s="113"/>
      <c r="CF157" s="113"/>
      <c r="CG157" s="113"/>
      <c r="CH157" s="113"/>
      <c r="CI157" s="113"/>
      <c r="CJ157" s="113"/>
      <c r="CK157" s="113"/>
      <c r="CL157" s="113"/>
      <c r="CM157" s="113"/>
      <c r="CN157" s="113"/>
      <c r="CO157" s="113"/>
      <c r="CP157" s="113"/>
      <c r="CQ157" s="113"/>
      <c r="CR157" s="113"/>
      <c r="CS157" s="113"/>
      <c r="CT157" s="113"/>
      <c r="CU157" s="113"/>
      <c r="CV157" s="113"/>
      <c r="CW157" s="113"/>
      <c r="CX157" s="113"/>
      <c r="CY157" s="113"/>
      <c r="CZ157" s="113"/>
      <c r="DA157" s="113"/>
      <c r="DB157" s="113"/>
      <c r="DC157" s="113"/>
      <c r="DD157" s="113"/>
      <c r="DE157" s="113"/>
      <c r="DF157" s="113"/>
      <c r="DG157" s="113"/>
      <c r="DH157" s="113"/>
      <c r="DI157" s="113"/>
      <c r="DJ157" s="113"/>
      <c r="DK157" s="113"/>
      <c r="DL157" s="113"/>
      <c r="DM157" s="113"/>
      <c r="DN157" s="113"/>
      <c r="DO157" s="113"/>
      <c r="DP157" s="113"/>
      <c r="DQ157" s="113"/>
      <c r="DR157" s="113"/>
      <c r="DS157" s="113"/>
      <c r="DT157" s="113"/>
      <c r="DU157" s="113"/>
      <c r="DV157" s="113"/>
      <c r="DW157" s="113"/>
      <c r="DX157" s="113"/>
      <c r="DY157" s="113"/>
      <c r="DZ157" s="113"/>
      <c r="EA157" s="113"/>
      <c r="EB157" s="113"/>
    </row>
    <row r="158" spans="1:132" s="109" customFormat="1" ht="15" x14ac:dyDescent="0.25">
      <c r="A158" s="93"/>
      <c r="B158" s="93"/>
      <c r="C158" s="93"/>
      <c r="D158" s="93"/>
      <c r="E158" s="106"/>
      <c r="F158" s="102"/>
      <c r="G158" s="102"/>
      <c r="H158" s="93"/>
      <c r="I158" s="94"/>
      <c r="J158" s="94"/>
      <c r="K158" s="94"/>
      <c r="L158" s="94"/>
      <c r="M158" s="93"/>
      <c r="N158" s="93"/>
      <c r="O158" s="103">
        <f>+O157</f>
        <v>140000000</v>
      </c>
      <c r="P158" s="102"/>
      <c r="Q158" s="107"/>
      <c r="R158" s="87"/>
      <c r="S158" s="96"/>
      <c r="T158" s="105">
        <f>+T157</f>
        <v>0</v>
      </c>
      <c r="U158" s="90"/>
      <c r="V158" s="87"/>
      <c r="W158" s="96"/>
      <c r="X158" s="105">
        <f>+X157</f>
        <v>0</v>
      </c>
      <c r="Y158" s="87"/>
      <c r="Z158" s="96"/>
      <c r="AA158" s="105">
        <f>+AA157</f>
        <v>0</v>
      </c>
      <c r="AB158" s="108"/>
      <c r="AC158" s="108"/>
      <c r="AD158" s="108"/>
      <c r="AE158" s="108"/>
      <c r="AF158" s="108"/>
      <c r="AG158" s="108"/>
      <c r="AH158" s="108"/>
      <c r="AI158" s="108"/>
      <c r="AJ158" s="108"/>
      <c r="AK158" s="108"/>
      <c r="AL158" s="108"/>
      <c r="AM158" s="108"/>
      <c r="AN158" s="108"/>
      <c r="AO158" s="108"/>
      <c r="AP158" s="108"/>
      <c r="AQ158" s="108"/>
      <c r="AR158" s="108"/>
      <c r="AS158" s="108"/>
      <c r="AT158" s="108"/>
      <c r="AU158" s="108"/>
      <c r="AV158" s="108"/>
      <c r="AW158" s="108"/>
      <c r="AX158" s="108"/>
      <c r="AY158" s="108"/>
      <c r="AZ158" s="108"/>
      <c r="BA158" s="108"/>
      <c r="BB158" s="108"/>
      <c r="BC158" s="108"/>
      <c r="BD158" s="108"/>
      <c r="BE158" s="108"/>
      <c r="BF158" s="108"/>
      <c r="BG158" s="108"/>
      <c r="BH158" s="108"/>
      <c r="BI158" s="108"/>
      <c r="BJ158" s="108"/>
      <c r="BK158" s="108"/>
      <c r="BL158" s="108"/>
      <c r="BM158" s="108"/>
      <c r="BN158" s="108"/>
      <c r="BO158" s="108"/>
      <c r="BP158" s="108"/>
      <c r="BQ158" s="108"/>
      <c r="BR158" s="108"/>
      <c r="BS158" s="108"/>
      <c r="BT158" s="108"/>
      <c r="BU158" s="108"/>
      <c r="BV158" s="108"/>
      <c r="BW158" s="108"/>
      <c r="BX158" s="108"/>
      <c r="BY158" s="108"/>
      <c r="BZ158" s="108"/>
      <c r="CA158" s="108"/>
      <c r="CB158" s="108"/>
      <c r="CC158" s="108"/>
      <c r="CD158" s="108"/>
      <c r="CE158" s="108"/>
      <c r="CF158" s="108"/>
      <c r="CG158" s="108"/>
      <c r="CH158" s="108"/>
      <c r="CI158" s="108"/>
      <c r="CJ158" s="108"/>
      <c r="CK158" s="108"/>
      <c r="CL158" s="108"/>
      <c r="CM158" s="108"/>
      <c r="CN158" s="108"/>
      <c r="CO158" s="108"/>
      <c r="CP158" s="108"/>
      <c r="CQ158" s="108"/>
      <c r="CR158" s="108"/>
      <c r="CS158" s="108"/>
      <c r="CT158" s="108"/>
      <c r="CU158" s="108"/>
      <c r="CV158" s="108"/>
      <c r="CW158" s="108"/>
      <c r="CX158" s="108"/>
      <c r="CY158" s="108"/>
      <c r="CZ158" s="108"/>
      <c r="DA158" s="108"/>
      <c r="DB158" s="108"/>
      <c r="DC158" s="108"/>
      <c r="DD158" s="108"/>
      <c r="DE158" s="108"/>
      <c r="DF158" s="108"/>
      <c r="DG158" s="108"/>
      <c r="DH158" s="108"/>
      <c r="DI158" s="108"/>
      <c r="DJ158" s="108"/>
      <c r="DK158" s="108"/>
      <c r="DL158" s="108"/>
      <c r="DM158" s="108"/>
      <c r="DN158" s="108"/>
      <c r="DO158" s="108"/>
      <c r="DP158" s="108"/>
      <c r="DQ158" s="108"/>
      <c r="DR158" s="108"/>
      <c r="DS158" s="108"/>
      <c r="DT158" s="108"/>
      <c r="DU158" s="108"/>
      <c r="DV158" s="108"/>
      <c r="DW158" s="108"/>
      <c r="DX158" s="108"/>
      <c r="DY158" s="108"/>
      <c r="DZ158" s="108"/>
      <c r="EA158" s="108"/>
      <c r="EB158" s="108"/>
    </row>
    <row r="159" spans="1:132" s="114" customFormat="1" ht="42.75" x14ac:dyDescent="0.25">
      <c r="A159" s="197" t="s">
        <v>1563</v>
      </c>
      <c r="B159" s="232" t="s">
        <v>1139</v>
      </c>
      <c r="C159" s="38" t="s">
        <v>16</v>
      </c>
      <c r="D159" s="217" t="s">
        <v>875</v>
      </c>
      <c r="E159" s="206" t="s">
        <v>253</v>
      </c>
      <c r="F159" s="195"/>
      <c r="G159" s="195"/>
      <c r="H159" s="197"/>
      <c r="I159" s="212"/>
      <c r="J159" s="212"/>
      <c r="K159" s="338">
        <v>32000000</v>
      </c>
      <c r="L159" s="201"/>
      <c r="M159" s="201"/>
      <c r="N159" s="201"/>
      <c r="O159" s="66">
        <f t="shared" si="0"/>
        <v>32000000</v>
      </c>
      <c r="P159" s="342">
        <v>32000000</v>
      </c>
      <c r="Q159" s="79" t="s">
        <v>1555</v>
      </c>
      <c r="R159" s="201" t="s">
        <v>1556</v>
      </c>
      <c r="S159" s="124" t="s">
        <v>1557</v>
      </c>
      <c r="T159" s="205">
        <v>31998928</v>
      </c>
      <c r="U159" s="46"/>
      <c r="V159" s="196"/>
      <c r="W159" s="48"/>
      <c r="X159" s="194"/>
      <c r="Y159" s="196"/>
      <c r="Z159" s="48"/>
      <c r="AA159" s="228"/>
      <c r="AB159" s="113"/>
      <c r="AC159" s="113"/>
      <c r="AD159" s="113"/>
      <c r="AE159" s="113"/>
      <c r="AF159" s="113"/>
      <c r="AG159" s="113"/>
      <c r="AH159" s="113"/>
      <c r="AI159" s="113"/>
      <c r="AJ159" s="113"/>
      <c r="AK159" s="113"/>
      <c r="AL159" s="113"/>
      <c r="AM159" s="113"/>
      <c r="AN159" s="113"/>
      <c r="AO159" s="113"/>
      <c r="AP159" s="113"/>
      <c r="AQ159" s="113"/>
      <c r="AR159" s="113"/>
      <c r="AS159" s="113"/>
      <c r="AT159" s="113"/>
      <c r="AU159" s="113"/>
      <c r="AV159" s="113"/>
      <c r="AW159" s="113"/>
      <c r="AX159" s="113"/>
      <c r="AY159" s="113"/>
      <c r="AZ159" s="113"/>
      <c r="BA159" s="113"/>
      <c r="BB159" s="113"/>
      <c r="BC159" s="113"/>
      <c r="BD159" s="113"/>
      <c r="BE159" s="113"/>
      <c r="BF159" s="113"/>
      <c r="BG159" s="113"/>
      <c r="BH159" s="113"/>
      <c r="BI159" s="113"/>
      <c r="BJ159" s="113"/>
      <c r="BK159" s="113"/>
      <c r="BL159" s="113"/>
      <c r="BM159" s="113"/>
      <c r="BN159" s="113"/>
      <c r="BO159" s="113"/>
      <c r="BP159" s="113"/>
      <c r="BQ159" s="113"/>
      <c r="BR159" s="113"/>
      <c r="BS159" s="113"/>
      <c r="BT159" s="113"/>
      <c r="BU159" s="113"/>
      <c r="BV159" s="113"/>
      <c r="BW159" s="113"/>
      <c r="BX159" s="113"/>
      <c r="BY159" s="113"/>
      <c r="BZ159" s="113"/>
      <c r="CA159" s="113"/>
      <c r="CB159" s="113"/>
      <c r="CC159" s="113"/>
      <c r="CD159" s="113"/>
      <c r="CE159" s="113"/>
      <c r="CF159" s="113"/>
      <c r="CG159" s="113"/>
      <c r="CH159" s="113"/>
      <c r="CI159" s="113"/>
      <c r="CJ159" s="113"/>
      <c r="CK159" s="113"/>
      <c r="CL159" s="113"/>
      <c r="CM159" s="113"/>
      <c r="CN159" s="113"/>
      <c r="CO159" s="113"/>
      <c r="CP159" s="113"/>
      <c r="CQ159" s="113"/>
      <c r="CR159" s="113"/>
      <c r="CS159" s="113"/>
      <c r="CT159" s="113"/>
      <c r="CU159" s="113"/>
      <c r="CV159" s="113"/>
      <c r="CW159" s="113"/>
      <c r="CX159" s="113"/>
      <c r="CY159" s="113"/>
      <c r="CZ159" s="113"/>
      <c r="DA159" s="113"/>
      <c r="DB159" s="113"/>
      <c r="DC159" s="113"/>
      <c r="DD159" s="113"/>
      <c r="DE159" s="113"/>
      <c r="DF159" s="113"/>
      <c r="DG159" s="113"/>
      <c r="DH159" s="113"/>
      <c r="DI159" s="113"/>
      <c r="DJ159" s="113"/>
      <c r="DK159" s="113"/>
      <c r="DL159" s="113"/>
      <c r="DM159" s="113"/>
      <c r="DN159" s="113"/>
      <c r="DO159" s="113"/>
      <c r="DP159" s="113"/>
      <c r="DQ159" s="113"/>
      <c r="DR159" s="113"/>
      <c r="DS159" s="113"/>
      <c r="DT159" s="113"/>
      <c r="DU159" s="113"/>
      <c r="DV159" s="113"/>
      <c r="DW159" s="113"/>
      <c r="DX159" s="113"/>
      <c r="DY159" s="113"/>
      <c r="DZ159" s="113"/>
      <c r="EA159" s="113"/>
      <c r="EB159" s="113"/>
    </row>
    <row r="160" spans="1:132" s="109" customFormat="1" ht="15.75" thickBot="1" x14ac:dyDescent="0.3">
      <c r="A160" s="93"/>
      <c r="B160" s="93"/>
      <c r="C160" s="93"/>
      <c r="D160" s="93"/>
      <c r="E160" s="106"/>
      <c r="F160" s="102"/>
      <c r="G160" s="102"/>
      <c r="H160" s="93"/>
      <c r="I160" s="94"/>
      <c r="J160" s="94"/>
      <c r="K160" s="94"/>
      <c r="L160" s="94"/>
      <c r="M160" s="93"/>
      <c r="N160" s="93"/>
      <c r="O160" s="103">
        <f>+O159</f>
        <v>32000000</v>
      </c>
      <c r="P160" s="102"/>
      <c r="Q160" s="107"/>
      <c r="R160" s="87"/>
      <c r="S160" s="96"/>
      <c r="T160" s="105">
        <f>+T159</f>
        <v>31998928</v>
      </c>
      <c r="U160" s="90"/>
      <c r="V160" s="87"/>
      <c r="W160" s="96"/>
      <c r="X160" s="105">
        <f>+X159</f>
        <v>0</v>
      </c>
      <c r="Y160" s="87"/>
      <c r="Z160" s="96"/>
      <c r="AA160" s="105">
        <f>+AA159</f>
        <v>0</v>
      </c>
      <c r="AB160" s="108"/>
      <c r="AC160" s="108"/>
      <c r="AD160" s="108"/>
      <c r="AE160" s="108"/>
      <c r="AF160" s="108"/>
      <c r="AG160" s="108"/>
      <c r="AH160" s="108"/>
      <c r="AI160" s="108"/>
      <c r="AJ160" s="108"/>
      <c r="AK160" s="108"/>
      <c r="AL160" s="108"/>
      <c r="AM160" s="108"/>
      <c r="AN160" s="108"/>
      <c r="AO160" s="108"/>
      <c r="AP160" s="108"/>
      <c r="AQ160" s="108"/>
      <c r="AR160" s="108"/>
      <c r="AS160" s="108"/>
      <c r="AT160" s="108"/>
      <c r="AU160" s="108"/>
      <c r="AV160" s="108"/>
      <c r="AW160" s="108"/>
      <c r="AX160" s="108"/>
      <c r="AY160" s="108"/>
      <c r="AZ160" s="108"/>
      <c r="BA160" s="108"/>
      <c r="BB160" s="108"/>
      <c r="BC160" s="108"/>
      <c r="BD160" s="108"/>
      <c r="BE160" s="108"/>
      <c r="BF160" s="108"/>
      <c r="BG160" s="108"/>
      <c r="BH160" s="108"/>
      <c r="BI160" s="108"/>
      <c r="BJ160" s="108"/>
      <c r="BK160" s="108"/>
      <c r="BL160" s="108"/>
      <c r="BM160" s="108"/>
      <c r="BN160" s="108"/>
      <c r="BO160" s="108"/>
      <c r="BP160" s="108"/>
      <c r="BQ160" s="108"/>
      <c r="BR160" s="108"/>
      <c r="BS160" s="108"/>
      <c r="BT160" s="108"/>
      <c r="BU160" s="108"/>
      <c r="BV160" s="108"/>
      <c r="BW160" s="108"/>
      <c r="BX160" s="108"/>
      <c r="BY160" s="108"/>
      <c r="BZ160" s="108"/>
      <c r="CA160" s="108"/>
      <c r="CB160" s="108"/>
      <c r="CC160" s="108"/>
      <c r="CD160" s="108"/>
      <c r="CE160" s="108"/>
      <c r="CF160" s="108"/>
      <c r="CG160" s="108"/>
      <c r="CH160" s="108"/>
      <c r="CI160" s="108"/>
      <c r="CJ160" s="108"/>
      <c r="CK160" s="108"/>
      <c r="CL160" s="108"/>
      <c r="CM160" s="108"/>
      <c r="CN160" s="108"/>
      <c r="CO160" s="108"/>
      <c r="CP160" s="108"/>
      <c r="CQ160" s="108"/>
      <c r="CR160" s="108"/>
      <c r="CS160" s="108"/>
      <c r="CT160" s="108"/>
      <c r="CU160" s="108"/>
      <c r="CV160" s="108"/>
      <c r="CW160" s="108"/>
      <c r="CX160" s="108"/>
      <c r="CY160" s="108"/>
      <c r="CZ160" s="108"/>
      <c r="DA160" s="108"/>
      <c r="DB160" s="108"/>
      <c r="DC160" s="108"/>
      <c r="DD160" s="108"/>
      <c r="DE160" s="108"/>
      <c r="DF160" s="108"/>
      <c r="DG160" s="108"/>
      <c r="DH160" s="108"/>
      <c r="DI160" s="108"/>
      <c r="DJ160" s="108"/>
      <c r="DK160" s="108"/>
      <c r="DL160" s="108"/>
      <c r="DM160" s="108"/>
      <c r="DN160" s="108"/>
      <c r="DO160" s="108"/>
      <c r="DP160" s="108"/>
      <c r="DQ160" s="108"/>
      <c r="DR160" s="108"/>
      <c r="DS160" s="108"/>
      <c r="DT160" s="108"/>
      <c r="DU160" s="108"/>
      <c r="DV160" s="108"/>
      <c r="DW160" s="108"/>
      <c r="DX160" s="108"/>
      <c r="DY160" s="108"/>
      <c r="DZ160" s="108"/>
      <c r="EA160" s="108"/>
      <c r="EB160" s="108"/>
    </row>
    <row r="161" spans="1:132" s="64" customFormat="1" ht="17.25" thickBot="1" x14ac:dyDescent="0.35">
      <c r="A161" s="52"/>
      <c r="B161" s="52"/>
      <c r="C161" s="42"/>
      <c r="D161" s="42"/>
      <c r="E161" s="42"/>
      <c r="F161" s="53"/>
      <c r="G161" s="42"/>
      <c r="H161" s="42"/>
      <c r="I161" s="236"/>
      <c r="J161" s="236"/>
      <c r="K161" s="236"/>
      <c r="L161" s="236"/>
      <c r="M161" s="54" t="s">
        <v>29</v>
      </c>
      <c r="N161" s="55"/>
      <c r="O161" s="56">
        <f>+O139+O149+O152+O156+O154+O158+O160</f>
        <v>8919766418</v>
      </c>
      <c r="P161" s="57"/>
      <c r="Q161" s="57"/>
      <c r="R161" s="57"/>
      <c r="S161" s="57"/>
      <c r="T161" s="68">
        <f>+T139+T149+T152+T156+T154+T158+T160</f>
        <v>1857321337</v>
      </c>
      <c r="U161" s="58">
        <f>(T161*1)/O161</f>
        <v>0.20822533348540875</v>
      </c>
      <c r="V161" s="59"/>
      <c r="W161" s="60"/>
      <c r="X161" s="61">
        <f>+X139+X149+X152+X156+X154+X158+X160</f>
        <v>1631754520</v>
      </c>
      <c r="Y161" s="59"/>
      <c r="Z161" s="60"/>
      <c r="AA161" s="62">
        <f>+AA139+AA149+AA152+AA156+AA154+AA158+AA160</f>
        <v>876161544.93000007</v>
      </c>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row>
    <row r="162" spans="1:132" ht="15" hidden="1" x14ac:dyDescent="0.25">
      <c r="U162" s="4"/>
    </row>
    <row r="163" spans="1:132" ht="15" hidden="1" x14ac:dyDescent="0.25">
      <c r="T163" s="39"/>
      <c r="U163" s="6"/>
      <c r="V163" s="39"/>
    </row>
    <row r="164" spans="1:132" ht="15" hidden="1" x14ac:dyDescent="0.25">
      <c r="T164" s="39"/>
      <c r="U164" s="6"/>
      <c r="V164" s="39"/>
    </row>
    <row r="165" spans="1:132" ht="15" hidden="1" x14ac:dyDescent="0.25">
      <c r="T165" s="39"/>
      <c r="U165" s="6"/>
      <c r="V165" s="39"/>
    </row>
    <row r="166" spans="1:132" ht="15" hidden="1" x14ac:dyDescent="0.25">
      <c r="T166" s="39"/>
      <c r="U166" s="6"/>
      <c r="V166" s="39"/>
    </row>
    <row r="167" spans="1:132" ht="15" hidden="1" x14ac:dyDescent="0.25">
      <c r="T167" s="39"/>
      <c r="U167" s="6"/>
      <c r="V167" s="39"/>
    </row>
    <row r="168" spans="1:132" ht="15" hidden="1" x14ac:dyDescent="0.25">
      <c r="T168" s="39"/>
      <c r="U168" s="6"/>
      <c r="V168" s="39"/>
    </row>
    <row r="169" spans="1:132" ht="15" hidden="1" x14ac:dyDescent="0.25">
      <c r="T169" s="39"/>
      <c r="U169" s="6"/>
      <c r="V169" s="39"/>
    </row>
    <row r="170" spans="1:132" ht="15" hidden="1" x14ac:dyDescent="0.25">
      <c r="T170" s="39"/>
      <c r="U170" s="6"/>
      <c r="V170" s="39"/>
    </row>
    <row r="171" spans="1:132" ht="15" hidden="1" x14ac:dyDescent="0.25">
      <c r="T171" s="39"/>
      <c r="U171" s="7"/>
      <c r="V171" s="39"/>
    </row>
    <row r="172" spans="1:132" ht="15" hidden="1" x14ac:dyDescent="0.25"/>
    <row r="173" spans="1:132" ht="15" hidden="1" x14ac:dyDescent="0.25"/>
    <row r="174" spans="1:132" ht="15" hidden="1" x14ac:dyDescent="0.25"/>
    <row r="175" spans="1:132" ht="15" hidden="1" x14ac:dyDescent="0.25"/>
    <row r="176" spans="1:132"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row r="821" ht="15" hidden="1" customHeight="1" x14ac:dyDescent="0.25"/>
    <row r="822" ht="15" hidden="1" customHeight="1" x14ac:dyDescent="0.25"/>
    <row r="823" ht="15" hidden="1" customHeight="1" x14ac:dyDescent="0.25"/>
    <row r="824" ht="15" hidden="1" customHeight="1" x14ac:dyDescent="0.25"/>
    <row r="825" ht="15" hidden="1" customHeight="1" x14ac:dyDescent="0.25"/>
    <row r="826" ht="15" hidden="1" customHeight="1" x14ac:dyDescent="0.25"/>
    <row r="827" ht="15" hidden="1" customHeight="1" x14ac:dyDescent="0.25"/>
    <row r="828" ht="15" hidden="1" customHeight="1" x14ac:dyDescent="0.25"/>
    <row r="829" ht="15" hidden="1" customHeight="1" x14ac:dyDescent="0.25"/>
    <row r="830" ht="15" hidden="1" customHeight="1" x14ac:dyDescent="0.25"/>
    <row r="831" ht="15" hidden="1" customHeight="1" x14ac:dyDescent="0.25"/>
    <row r="832" ht="15" hidden="1" customHeight="1" x14ac:dyDescent="0.25"/>
    <row r="833" ht="15" hidden="1" customHeight="1" x14ac:dyDescent="0.25"/>
    <row r="834" ht="15" hidden="1" customHeight="1" x14ac:dyDescent="0.25"/>
    <row r="835" ht="15" hidden="1" customHeight="1" x14ac:dyDescent="0.25"/>
    <row r="836" ht="15" hidden="1" customHeight="1" x14ac:dyDescent="0.25"/>
    <row r="837" ht="15" hidden="1" customHeight="1" x14ac:dyDescent="0.25"/>
    <row r="838" ht="15" hidden="1" customHeight="1" x14ac:dyDescent="0.25"/>
    <row r="839" ht="15" hidden="1" customHeight="1" x14ac:dyDescent="0.25"/>
    <row r="840" ht="15" hidden="1" customHeight="1" x14ac:dyDescent="0.25"/>
    <row r="841" ht="15" hidden="1" customHeight="1" x14ac:dyDescent="0.25"/>
    <row r="842" ht="15" hidden="1" customHeight="1" x14ac:dyDescent="0.25"/>
    <row r="843" ht="15" hidden="1" customHeight="1" x14ac:dyDescent="0.25"/>
    <row r="844" ht="15" hidden="1" customHeight="1" x14ac:dyDescent="0.25"/>
    <row r="845" ht="15" hidden="1" customHeight="1" x14ac:dyDescent="0.25"/>
    <row r="846" ht="15" hidden="1" customHeight="1" x14ac:dyDescent="0.25"/>
    <row r="847" ht="15" hidden="1" customHeight="1" x14ac:dyDescent="0.25"/>
    <row r="848" ht="15" hidden="1" customHeight="1" x14ac:dyDescent="0.25"/>
    <row r="849" ht="15" hidden="1" customHeight="1" x14ac:dyDescent="0.25"/>
    <row r="850" ht="15" hidden="1" customHeight="1" x14ac:dyDescent="0.25"/>
    <row r="851" ht="15" hidden="1" customHeight="1" x14ac:dyDescent="0.25"/>
    <row r="852" ht="15" hidden="1" customHeight="1" x14ac:dyDescent="0.25"/>
    <row r="853" ht="15" hidden="1" customHeight="1" x14ac:dyDescent="0.25"/>
    <row r="854" ht="15" hidden="1" customHeight="1" x14ac:dyDescent="0.25"/>
    <row r="855" ht="15" hidden="1" customHeight="1" x14ac:dyDescent="0.25"/>
    <row r="856" ht="15" hidden="1" customHeight="1" x14ac:dyDescent="0.25"/>
    <row r="857" ht="15" hidden="1" customHeight="1" x14ac:dyDescent="0.25"/>
    <row r="858" ht="15" hidden="1" customHeight="1" x14ac:dyDescent="0.25"/>
    <row r="859" ht="15" hidden="1" customHeight="1" x14ac:dyDescent="0.25"/>
    <row r="860" ht="15" hidden="1" customHeight="1" x14ac:dyDescent="0.25"/>
    <row r="861" ht="15" hidden="1" customHeight="1" x14ac:dyDescent="0.25"/>
    <row r="862" ht="15" hidden="1" customHeight="1" x14ac:dyDescent="0.25"/>
    <row r="863" ht="15" hidden="1" customHeight="1" x14ac:dyDescent="0.25"/>
    <row r="864" ht="15" hidden="1" customHeight="1" x14ac:dyDescent="0.25"/>
    <row r="865" ht="15" hidden="1" customHeight="1" x14ac:dyDescent="0.25"/>
    <row r="866" ht="15" hidden="1" customHeight="1" x14ac:dyDescent="0.25"/>
    <row r="867" ht="15" hidden="1" customHeight="1" x14ac:dyDescent="0.25"/>
    <row r="868" ht="15" hidden="1" customHeight="1" x14ac:dyDescent="0.25"/>
    <row r="869" ht="15" hidden="1" customHeight="1" x14ac:dyDescent="0.25"/>
    <row r="870" ht="15" hidden="1" customHeight="1" x14ac:dyDescent="0.25"/>
    <row r="871" ht="15" hidden="1" customHeight="1" x14ac:dyDescent="0.25"/>
    <row r="872" ht="15" hidden="1" customHeight="1" x14ac:dyDescent="0.25"/>
    <row r="873" ht="15" hidden="1" customHeight="1" x14ac:dyDescent="0.25"/>
    <row r="874" ht="15" hidden="1" customHeight="1" x14ac:dyDescent="0.25"/>
    <row r="875" ht="15" hidden="1" customHeight="1" x14ac:dyDescent="0.25"/>
    <row r="876" ht="15" hidden="1" customHeight="1" x14ac:dyDescent="0.25"/>
    <row r="877" ht="15" hidden="1" customHeight="1" x14ac:dyDescent="0.25"/>
    <row r="878" ht="15" hidden="1" customHeight="1" x14ac:dyDescent="0.25"/>
    <row r="879" ht="15" hidden="1" customHeight="1" x14ac:dyDescent="0.25"/>
    <row r="880" ht="15" hidden="1" customHeight="1" x14ac:dyDescent="0.25"/>
    <row r="881" ht="15" hidden="1" customHeight="1" x14ac:dyDescent="0.25"/>
    <row r="882" ht="15" hidden="1" customHeight="1" x14ac:dyDescent="0.25"/>
    <row r="883" ht="15" hidden="1" customHeight="1" x14ac:dyDescent="0.25"/>
    <row r="884" ht="15" hidden="1" customHeight="1" x14ac:dyDescent="0.25"/>
    <row r="885" ht="15" hidden="1" customHeight="1" x14ac:dyDescent="0.25"/>
    <row r="886" ht="15" hidden="1" customHeight="1" x14ac:dyDescent="0.25"/>
    <row r="887" ht="15" hidden="1" customHeight="1" x14ac:dyDescent="0.25"/>
    <row r="888" ht="15" hidden="1" customHeight="1" x14ac:dyDescent="0.25"/>
    <row r="889" ht="15" hidden="1" customHeight="1" x14ac:dyDescent="0.25"/>
    <row r="890" ht="15" hidden="1" customHeight="1" x14ac:dyDescent="0.25"/>
    <row r="891" ht="15" hidden="1" customHeight="1" x14ac:dyDescent="0.25"/>
    <row r="892" ht="15" hidden="1" customHeight="1" x14ac:dyDescent="0.25"/>
    <row r="893" ht="15" hidden="1" customHeight="1" x14ac:dyDescent="0.25"/>
    <row r="894" ht="15" hidden="1" customHeight="1" x14ac:dyDescent="0.25"/>
    <row r="895" ht="15" hidden="1" customHeight="1" x14ac:dyDescent="0.25"/>
    <row r="896" ht="15" hidden="1" customHeight="1" x14ac:dyDescent="0.25"/>
    <row r="897" ht="15" hidden="1" customHeight="1" x14ac:dyDescent="0.25"/>
    <row r="898" ht="15" hidden="1" customHeight="1" x14ac:dyDescent="0.25"/>
    <row r="899" ht="15" hidden="1" customHeight="1" x14ac:dyDescent="0.25"/>
    <row r="900" ht="15" hidden="1" customHeight="1" x14ac:dyDescent="0.25"/>
    <row r="901" ht="15" hidden="1" customHeight="1" x14ac:dyDescent="0.25"/>
    <row r="902" ht="15" hidden="1" customHeight="1" x14ac:dyDescent="0.25"/>
    <row r="903" ht="15" hidden="1" customHeight="1" x14ac:dyDescent="0.25"/>
    <row r="904" ht="15" hidden="1" customHeight="1" x14ac:dyDescent="0.25"/>
    <row r="905" ht="15" hidden="1" customHeight="1" x14ac:dyDescent="0.25"/>
    <row r="906" ht="15" hidden="1" customHeight="1" x14ac:dyDescent="0.25"/>
    <row r="907" ht="15" hidden="1" customHeight="1" x14ac:dyDescent="0.25"/>
    <row r="908" ht="15" hidden="1" customHeight="1" x14ac:dyDescent="0.25"/>
    <row r="909" ht="15" hidden="1" customHeight="1" x14ac:dyDescent="0.25"/>
    <row r="910" ht="15" hidden="1" customHeight="1" x14ac:dyDescent="0.25"/>
    <row r="911" ht="15" hidden="1" customHeight="1" x14ac:dyDescent="0.25"/>
    <row r="912" ht="15" hidden="1" customHeight="1" x14ac:dyDescent="0.25"/>
    <row r="913" ht="15" hidden="1" customHeight="1" x14ac:dyDescent="0.25"/>
    <row r="914" ht="15" hidden="1" customHeight="1" x14ac:dyDescent="0.25"/>
    <row r="915" ht="15" hidden="1" customHeight="1" x14ac:dyDescent="0.25"/>
    <row r="916" ht="15" hidden="1" customHeight="1" x14ac:dyDescent="0.25"/>
    <row r="917" ht="15" hidden="1" customHeight="1" x14ac:dyDescent="0.25"/>
    <row r="918" ht="15" hidden="1" customHeight="1" x14ac:dyDescent="0.25"/>
    <row r="919" ht="15" hidden="1" customHeight="1" x14ac:dyDescent="0.25"/>
    <row r="920" ht="15" hidden="1" customHeight="1" x14ac:dyDescent="0.25"/>
    <row r="921" ht="15" hidden="1" customHeight="1" x14ac:dyDescent="0.25"/>
    <row r="922" ht="15" hidden="1" customHeight="1" x14ac:dyDescent="0.25"/>
    <row r="923" ht="15" hidden="1" customHeight="1" x14ac:dyDescent="0.25"/>
    <row r="924" ht="15" hidden="1" customHeight="1" x14ac:dyDescent="0.25"/>
    <row r="925" ht="15" hidden="1" customHeight="1" x14ac:dyDescent="0.25"/>
    <row r="926" ht="15" hidden="1" customHeight="1" x14ac:dyDescent="0.25"/>
    <row r="927" ht="15" hidden="1" customHeight="1" x14ac:dyDescent="0.25"/>
    <row r="928" ht="15" hidden="1" customHeight="1" x14ac:dyDescent="0.25"/>
    <row r="929" ht="15" hidden="1" customHeight="1" x14ac:dyDescent="0.25"/>
    <row r="930" ht="15" hidden="1" customHeight="1" x14ac:dyDescent="0.25"/>
    <row r="931" ht="15" hidden="1" customHeight="1" x14ac:dyDescent="0.25"/>
    <row r="932" ht="15" hidden="1" customHeight="1" x14ac:dyDescent="0.25"/>
    <row r="933" ht="15" hidden="1" customHeight="1" x14ac:dyDescent="0.25"/>
    <row r="934" ht="15" hidden="1" customHeight="1" x14ac:dyDescent="0.25"/>
    <row r="935" ht="15" hidden="1" customHeight="1" x14ac:dyDescent="0.25"/>
    <row r="936" ht="15" hidden="1" customHeight="1" x14ac:dyDescent="0.25"/>
    <row r="937" ht="15" hidden="1" customHeight="1" x14ac:dyDescent="0.25"/>
    <row r="938" ht="15" hidden="1" customHeight="1" x14ac:dyDescent="0.25"/>
    <row r="939" ht="15" hidden="1" customHeight="1" x14ac:dyDescent="0.25"/>
    <row r="940" ht="15" hidden="1" customHeight="1" x14ac:dyDescent="0.25"/>
    <row r="941" ht="15" hidden="1" customHeight="1" x14ac:dyDescent="0.25"/>
    <row r="942" ht="15" hidden="1" customHeight="1" x14ac:dyDescent="0.25"/>
    <row r="943" ht="15" hidden="1" customHeight="1" x14ac:dyDescent="0.25"/>
    <row r="944" ht="15" hidden="1" customHeight="1" x14ac:dyDescent="0.25"/>
    <row r="945" ht="15" hidden="1" customHeight="1" x14ac:dyDescent="0.25"/>
    <row r="946" ht="15" hidden="1" customHeight="1" x14ac:dyDescent="0.25"/>
    <row r="947" ht="15" hidden="1" customHeight="1" x14ac:dyDescent="0.25"/>
    <row r="948" ht="15" hidden="1" customHeight="1" x14ac:dyDescent="0.25"/>
    <row r="949" ht="15" hidden="1" customHeight="1" x14ac:dyDescent="0.25"/>
    <row r="950" ht="15" hidden="1" customHeight="1" x14ac:dyDescent="0.25"/>
    <row r="951" ht="15" hidden="1" customHeight="1" x14ac:dyDescent="0.25"/>
    <row r="952" ht="15" hidden="1" customHeight="1" x14ac:dyDescent="0.25"/>
    <row r="953" ht="15" hidden="1" customHeight="1" x14ac:dyDescent="0.25"/>
    <row r="954" ht="15" hidden="1" customHeight="1" x14ac:dyDescent="0.25"/>
    <row r="955" ht="15" hidden="1" customHeight="1" x14ac:dyDescent="0.25"/>
    <row r="956" ht="15" hidden="1" customHeight="1" x14ac:dyDescent="0.25"/>
    <row r="957" ht="15" hidden="1" customHeight="1" x14ac:dyDescent="0.25"/>
    <row r="958" ht="15" hidden="1" customHeight="1" x14ac:dyDescent="0.25"/>
    <row r="959" ht="15" hidden="1" customHeight="1" x14ac:dyDescent="0.25"/>
    <row r="960" ht="15" hidden="1" customHeight="1" x14ac:dyDescent="0.25"/>
    <row r="961" ht="15" hidden="1" customHeight="1" x14ac:dyDescent="0.25"/>
    <row r="962" ht="15" hidden="1" customHeight="1" x14ac:dyDescent="0.25"/>
    <row r="963" ht="15" hidden="1" customHeight="1" x14ac:dyDescent="0.25"/>
    <row r="964" ht="15" hidden="1" customHeight="1" x14ac:dyDescent="0.25"/>
    <row r="965" ht="15" hidden="1" customHeight="1" x14ac:dyDescent="0.25"/>
    <row r="966" ht="15" hidden="1" customHeight="1" x14ac:dyDescent="0.25"/>
    <row r="967" ht="15" hidden="1" customHeight="1" x14ac:dyDescent="0.25"/>
    <row r="968" ht="15" hidden="1" customHeight="1" x14ac:dyDescent="0.25"/>
    <row r="969" ht="15" hidden="1" customHeight="1" x14ac:dyDescent="0.25"/>
    <row r="970" ht="15" hidden="1" customHeight="1" x14ac:dyDescent="0.25"/>
    <row r="971" ht="15" hidden="1" customHeight="1" x14ac:dyDescent="0.25"/>
    <row r="972" ht="15" hidden="1" customHeight="1" x14ac:dyDescent="0.25"/>
    <row r="973" ht="15" hidden="1" customHeight="1" x14ac:dyDescent="0.25"/>
    <row r="974" ht="15" hidden="1" customHeight="1" x14ac:dyDescent="0.25"/>
    <row r="975" ht="15" hidden="1" customHeight="1" x14ac:dyDescent="0.25"/>
    <row r="976" ht="15" hidden="1" customHeight="1" x14ac:dyDescent="0.25"/>
    <row r="977" ht="15" hidden="1" customHeight="1" x14ac:dyDescent="0.25"/>
    <row r="978" ht="15" hidden="1" customHeight="1" x14ac:dyDescent="0.25"/>
  </sheetData>
  <sheetProtection algorithmName="SHA-512" hashValue="1UVh1j3/EqA/Xha7ir7+ranOY/v5LHGv6vU0N3hwtajni6RQMPqw2SdRjkQa+m0K9c9rHV/KAvrhtoC0KBcKow==" saltValue="GEAnXKh3JRCAranNZCra/g==" spinCount="100000" sheet="1" formatCells="0" formatColumns="0" formatRows="0" insertColumns="0" insertRows="0" insertHyperlinks="0" deleteColumns="0" deleteRows="0" sort="0" autoFilter="0" pivotTables="0"/>
  <mergeCells count="124">
    <mergeCell ref="A140:A148"/>
    <mergeCell ref="B140:B148"/>
    <mergeCell ref="C140:C148"/>
    <mergeCell ref="I8:I36"/>
    <mergeCell ref="K8:K36"/>
    <mergeCell ref="I37:I47"/>
    <mergeCell ref="K37:K47"/>
    <mergeCell ref="I48:I76"/>
    <mergeCell ref="K48:K76"/>
    <mergeCell ref="I77:I105"/>
    <mergeCell ref="K77:K105"/>
    <mergeCell ref="I106:I134"/>
    <mergeCell ref="K106:K134"/>
    <mergeCell ref="H77:H105"/>
    <mergeCell ref="D140:D144"/>
    <mergeCell ref="E140:E144"/>
    <mergeCell ref="F140:F144"/>
    <mergeCell ref="G140:G144"/>
    <mergeCell ref="D106:D134"/>
    <mergeCell ref="E106:E134"/>
    <mergeCell ref="F106:F134"/>
    <mergeCell ref="G37:G47"/>
    <mergeCell ref="F37:F47"/>
    <mergeCell ref="E37:E47"/>
    <mergeCell ref="O140:O144"/>
    <mergeCell ref="R106:R133"/>
    <mergeCell ref="S106:S133"/>
    <mergeCell ref="T106:T133"/>
    <mergeCell ref="N135:N138"/>
    <mergeCell ref="M135:M138"/>
    <mergeCell ref="L135:L138"/>
    <mergeCell ref="H135:H138"/>
    <mergeCell ref="Q106:Q133"/>
    <mergeCell ref="H106:H134"/>
    <mergeCell ref="L106:L134"/>
    <mergeCell ref="M106:M134"/>
    <mergeCell ref="I140:I144"/>
    <mergeCell ref="J140:J144"/>
    <mergeCell ref="K140:K144"/>
    <mergeCell ref="P140:P148"/>
    <mergeCell ref="H140:H144"/>
    <mergeCell ref="L140:L144"/>
    <mergeCell ref="M140:M144"/>
    <mergeCell ref="N140:N144"/>
    <mergeCell ref="H37:H47"/>
    <mergeCell ref="H48:H76"/>
    <mergeCell ref="L48:L76"/>
    <mergeCell ref="M48:M76"/>
    <mergeCell ref="N48:N76"/>
    <mergeCell ref="O48:O76"/>
    <mergeCell ref="J48:J76"/>
    <mergeCell ref="J37:J47"/>
    <mergeCell ref="N106:N134"/>
    <mergeCell ref="O106:O134"/>
    <mergeCell ref="O77:O105"/>
    <mergeCell ref="F135:F138"/>
    <mergeCell ref="G135:G138"/>
    <mergeCell ref="G106:G134"/>
    <mergeCell ref="J106:J134"/>
    <mergeCell ref="J77:J105"/>
    <mergeCell ref="F77:F105"/>
    <mergeCell ref="E77:E105"/>
    <mergeCell ref="D77:D105"/>
    <mergeCell ref="G77:G105"/>
    <mergeCell ref="J135:J138"/>
    <mergeCell ref="I135:I138"/>
    <mergeCell ref="D37:D47"/>
    <mergeCell ref="D48:D76"/>
    <mergeCell ref="E48:E76"/>
    <mergeCell ref="F48:F76"/>
    <mergeCell ref="G48:G76"/>
    <mergeCell ref="A2:A5"/>
    <mergeCell ref="B2:Y2"/>
    <mergeCell ref="A150:A151"/>
    <mergeCell ref="B150:B151"/>
    <mergeCell ref="C150:C151"/>
    <mergeCell ref="P150:P151"/>
    <mergeCell ref="G8:G36"/>
    <mergeCell ref="H8:H36"/>
    <mergeCell ref="L8:L36"/>
    <mergeCell ref="M8:M36"/>
    <mergeCell ref="N8:N36"/>
    <mergeCell ref="O8:O36"/>
    <mergeCell ref="P8:P138"/>
    <mergeCell ref="O135:O138"/>
    <mergeCell ref="A8:A138"/>
    <mergeCell ref="B8:B138"/>
    <mergeCell ref="C8:C138"/>
    <mergeCell ref="D135:D138"/>
    <mergeCell ref="E135:E138"/>
    <mergeCell ref="Z2:AA2"/>
    <mergeCell ref="B3:Y3"/>
    <mergeCell ref="Z3:AA3"/>
    <mergeCell ref="B4:Y5"/>
    <mergeCell ref="Z4:AA4"/>
    <mergeCell ref="Z5:AA5"/>
    <mergeCell ref="E8:E36"/>
    <mergeCell ref="F8:F36"/>
    <mergeCell ref="Q8:Q35"/>
    <mergeCell ref="R8:R35"/>
    <mergeCell ref="S8:S35"/>
    <mergeCell ref="T8:T35"/>
    <mergeCell ref="D8:D36"/>
    <mergeCell ref="J8:J36"/>
    <mergeCell ref="Q77:Q104"/>
    <mergeCell ref="R77:R104"/>
    <mergeCell ref="S77:S104"/>
    <mergeCell ref="T77:T104"/>
    <mergeCell ref="K135:K138"/>
    <mergeCell ref="T37:T46"/>
    <mergeCell ref="S37:S46"/>
    <mergeCell ref="R37:R46"/>
    <mergeCell ref="Q37:Q46"/>
    <mergeCell ref="Q48:Q75"/>
    <mergeCell ref="R48:R75"/>
    <mergeCell ref="S48:S75"/>
    <mergeCell ref="T48:T75"/>
    <mergeCell ref="N77:N105"/>
    <mergeCell ref="M77:M105"/>
    <mergeCell ref="L77:L105"/>
    <mergeCell ref="O37:O47"/>
    <mergeCell ref="N37:N47"/>
    <mergeCell ref="M37:M47"/>
    <mergeCell ref="L37:L47"/>
  </mergeCells>
  <conditionalFormatting sqref="U171:U1048576 U140:U148 U150:U151 U155 U161 U7:U138">
    <cfRule type="cellIs" dxfId="199" priority="71" operator="between">
      <formula>0.51</formula>
      <formula>0.69</formula>
    </cfRule>
    <cfRule type="cellIs" dxfId="198" priority="72" operator="between">
      <formula>0.51</formula>
      <formula>0.69</formula>
    </cfRule>
    <cfRule type="cellIs" dxfId="197" priority="73" operator="lessThan">
      <formula>0.5</formula>
    </cfRule>
    <cfRule type="cellIs" dxfId="196" priority="74" operator="greaterThan">
      <formula>0.7</formula>
    </cfRule>
    <cfRule type="cellIs" dxfId="195" priority="75" operator="between">
      <formula>0.51</formula>
      <formula>0.69</formula>
    </cfRule>
    <cfRule type="cellIs" dxfId="194" priority="76" operator="lessThan">
      <formula>50</formula>
    </cfRule>
    <cfRule type="cellIs" dxfId="193" priority="77" operator="greaterThan">
      <formula>0.7</formula>
    </cfRule>
    <cfRule type="cellIs" dxfId="192" priority="78" operator="between">
      <formula>0.51</formula>
      <formula>0.69</formula>
    </cfRule>
    <cfRule type="cellIs" dxfId="191" priority="79" operator="lessThan">
      <formula>0.5</formula>
    </cfRule>
    <cfRule type="cellIs" dxfId="190" priority="80" operator="greaterThan">
      <formula>0.7</formula>
    </cfRule>
  </conditionalFormatting>
  <conditionalFormatting sqref="U139">
    <cfRule type="cellIs" dxfId="189" priority="61" operator="between">
      <formula>0.51</formula>
      <formula>0.69</formula>
    </cfRule>
    <cfRule type="cellIs" dxfId="188" priority="62" operator="between">
      <formula>0.51</formula>
      <formula>0.69</formula>
    </cfRule>
    <cfRule type="cellIs" dxfId="187" priority="63" operator="lessThan">
      <formula>0.5</formula>
    </cfRule>
    <cfRule type="cellIs" dxfId="186" priority="64" operator="greaterThan">
      <formula>0.7</formula>
    </cfRule>
    <cfRule type="cellIs" dxfId="185" priority="65" operator="between">
      <formula>0.51</formula>
      <formula>0.69</formula>
    </cfRule>
    <cfRule type="cellIs" dxfId="184" priority="66" operator="lessThan">
      <formula>50</formula>
    </cfRule>
    <cfRule type="cellIs" dxfId="183" priority="67" operator="greaterThan">
      <formula>0.7</formula>
    </cfRule>
    <cfRule type="cellIs" dxfId="182" priority="68" operator="between">
      <formula>0.51</formula>
      <formula>0.69</formula>
    </cfRule>
    <cfRule type="cellIs" dxfId="181" priority="69" operator="lessThan">
      <formula>0.5</formula>
    </cfRule>
    <cfRule type="cellIs" dxfId="180" priority="70" operator="greaterThan">
      <formula>0.7</formula>
    </cfRule>
  </conditionalFormatting>
  <conditionalFormatting sqref="U149">
    <cfRule type="cellIs" dxfId="179" priority="51" operator="between">
      <formula>0.51</formula>
      <formula>0.69</formula>
    </cfRule>
    <cfRule type="cellIs" dxfId="178" priority="52" operator="between">
      <formula>0.51</formula>
      <formula>0.69</formula>
    </cfRule>
    <cfRule type="cellIs" dxfId="177" priority="53" operator="lessThan">
      <formula>0.5</formula>
    </cfRule>
    <cfRule type="cellIs" dxfId="176" priority="54" operator="greaterThan">
      <formula>0.7</formula>
    </cfRule>
    <cfRule type="cellIs" dxfId="175" priority="55" operator="between">
      <formula>0.51</formula>
      <formula>0.69</formula>
    </cfRule>
    <cfRule type="cellIs" dxfId="174" priority="56" operator="lessThan">
      <formula>50</formula>
    </cfRule>
    <cfRule type="cellIs" dxfId="173" priority="57" operator="greaterThan">
      <formula>0.7</formula>
    </cfRule>
    <cfRule type="cellIs" dxfId="172" priority="58" operator="between">
      <formula>0.51</formula>
      <formula>0.69</formula>
    </cfRule>
    <cfRule type="cellIs" dxfId="171" priority="59" operator="lessThan">
      <formula>0.5</formula>
    </cfRule>
    <cfRule type="cellIs" dxfId="170" priority="60" operator="greaterThan">
      <formula>0.7</formula>
    </cfRule>
  </conditionalFormatting>
  <conditionalFormatting sqref="U152:U153">
    <cfRule type="cellIs" dxfId="169" priority="41" operator="between">
      <formula>0.51</formula>
      <formula>0.69</formula>
    </cfRule>
    <cfRule type="cellIs" dxfId="168" priority="42" operator="between">
      <formula>0.51</formula>
      <formula>0.69</formula>
    </cfRule>
    <cfRule type="cellIs" dxfId="167" priority="43" operator="lessThan">
      <formula>0.5</formula>
    </cfRule>
    <cfRule type="cellIs" dxfId="166" priority="44" operator="greaterThan">
      <formula>0.7</formula>
    </cfRule>
    <cfRule type="cellIs" dxfId="165" priority="45" operator="between">
      <formula>0.51</formula>
      <formula>0.69</formula>
    </cfRule>
    <cfRule type="cellIs" dxfId="164" priority="46" operator="lessThan">
      <formula>50</formula>
    </cfRule>
    <cfRule type="cellIs" dxfId="163" priority="47" operator="greaterThan">
      <formula>0.7</formula>
    </cfRule>
    <cfRule type="cellIs" dxfId="162" priority="48" operator="between">
      <formula>0.51</formula>
      <formula>0.69</formula>
    </cfRule>
    <cfRule type="cellIs" dxfId="161" priority="49" operator="lessThan">
      <formula>0.5</formula>
    </cfRule>
    <cfRule type="cellIs" dxfId="160" priority="50" operator="greaterThan">
      <formula>0.7</formula>
    </cfRule>
  </conditionalFormatting>
  <conditionalFormatting sqref="U156:U157 U159">
    <cfRule type="cellIs" dxfId="159" priority="31" operator="between">
      <formula>0.51</formula>
      <formula>0.69</formula>
    </cfRule>
    <cfRule type="cellIs" dxfId="158" priority="32" operator="between">
      <formula>0.51</formula>
      <formula>0.69</formula>
    </cfRule>
    <cfRule type="cellIs" dxfId="157" priority="33" operator="lessThan">
      <formula>0.5</formula>
    </cfRule>
    <cfRule type="cellIs" dxfId="156" priority="34" operator="greaterThan">
      <formula>0.7</formula>
    </cfRule>
    <cfRule type="cellIs" dxfId="155" priority="35" operator="between">
      <formula>0.51</formula>
      <formula>0.69</formula>
    </cfRule>
    <cfRule type="cellIs" dxfId="154" priority="36" operator="lessThan">
      <formula>50</formula>
    </cfRule>
    <cfRule type="cellIs" dxfId="153" priority="37" operator="greaterThan">
      <formula>0.7</formula>
    </cfRule>
    <cfRule type="cellIs" dxfId="152" priority="38" operator="between">
      <formula>0.51</formula>
      <formula>0.69</formula>
    </cfRule>
    <cfRule type="cellIs" dxfId="151" priority="39" operator="lessThan">
      <formula>0.5</formula>
    </cfRule>
    <cfRule type="cellIs" dxfId="150" priority="40" operator="greaterThan">
      <formula>0.7</formula>
    </cfRule>
  </conditionalFormatting>
  <conditionalFormatting sqref="U154">
    <cfRule type="cellIs" dxfId="149" priority="21" operator="between">
      <formula>0.51</formula>
      <formula>0.69</formula>
    </cfRule>
    <cfRule type="cellIs" dxfId="148" priority="22" operator="between">
      <formula>0.51</formula>
      <formula>0.69</formula>
    </cfRule>
    <cfRule type="cellIs" dxfId="147" priority="23" operator="lessThan">
      <formula>0.5</formula>
    </cfRule>
    <cfRule type="cellIs" dxfId="146" priority="24" operator="greaterThan">
      <formula>0.7</formula>
    </cfRule>
    <cfRule type="cellIs" dxfId="145" priority="25" operator="between">
      <formula>0.51</formula>
      <formula>0.69</formula>
    </cfRule>
    <cfRule type="cellIs" dxfId="144" priority="26" operator="lessThan">
      <formula>50</formula>
    </cfRule>
    <cfRule type="cellIs" dxfId="143" priority="27" operator="greaterThan">
      <formula>0.7</formula>
    </cfRule>
    <cfRule type="cellIs" dxfId="142" priority="28" operator="between">
      <formula>0.51</formula>
      <formula>0.69</formula>
    </cfRule>
    <cfRule type="cellIs" dxfId="141" priority="29" operator="lessThan">
      <formula>0.5</formula>
    </cfRule>
    <cfRule type="cellIs" dxfId="140" priority="30" operator="greaterThan">
      <formula>0.7</formula>
    </cfRule>
  </conditionalFormatting>
  <conditionalFormatting sqref="U160">
    <cfRule type="cellIs" dxfId="139" priority="11" operator="between">
      <formula>0.51</formula>
      <formula>0.69</formula>
    </cfRule>
    <cfRule type="cellIs" dxfId="138" priority="12" operator="between">
      <formula>0.51</formula>
      <formula>0.69</formula>
    </cfRule>
    <cfRule type="cellIs" dxfId="137" priority="13" operator="lessThan">
      <formula>0.5</formula>
    </cfRule>
    <cfRule type="cellIs" dxfId="136" priority="14" operator="greaterThan">
      <formula>0.7</formula>
    </cfRule>
    <cfRule type="cellIs" dxfId="135" priority="15" operator="between">
      <formula>0.51</formula>
      <formula>0.69</formula>
    </cfRule>
    <cfRule type="cellIs" dxfId="134" priority="16" operator="lessThan">
      <formula>50</formula>
    </cfRule>
    <cfRule type="cellIs" dxfId="133" priority="17" operator="greaterThan">
      <formula>0.7</formula>
    </cfRule>
    <cfRule type="cellIs" dxfId="132" priority="18" operator="between">
      <formula>0.51</formula>
      <formula>0.69</formula>
    </cfRule>
    <cfRule type="cellIs" dxfId="131" priority="19" operator="lessThan">
      <formula>0.5</formula>
    </cfRule>
    <cfRule type="cellIs" dxfId="130" priority="20" operator="greaterThan">
      <formula>0.7</formula>
    </cfRule>
  </conditionalFormatting>
  <conditionalFormatting sqref="U158">
    <cfRule type="cellIs" dxfId="129" priority="1" operator="between">
      <formula>0.51</formula>
      <formula>0.69</formula>
    </cfRule>
    <cfRule type="cellIs" dxfId="128" priority="2" operator="between">
      <formula>0.51</formula>
      <formula>0.69</formula>
    </cfRule>
    <cfRule type="cellIs" dxfId="127" priority="3" operator="lessThan">
      <formula>0.5</formula>
    </cfRule>
    <cfRule type="cellIs" dxfId="126" priority="4" operator="greaterThan">
      <formula>0.7</formula>
    </cfRule>
    <cfRule type="cellIs" dxfId="125" priority="5" operator="between">
      <formula>0.51</formula>
      <formula>0.69</formula>
    </cfRule>
    <cfRule type="cellIs" dxfId="124" priority="6" operator="lessThan">
      <formula>50</formula>
    </cfRule>
    <cfRule type="cellIs" dxfId="123" priority="7" operator="greaterThan">
      <formula>0.7</formula>
    </cfRule>
    <cfRule type="cellIs" dxfId="122" priority="8" operator="between">
      <formula>0.51</formula>
      <formula>0.69</formula>
    </cfRule>
    <cfRule type="cellIs" dxfId="121" priority="9" operator="lessThan">
      <formula>0.5</formula>
    </cfRule>
    <cfRule type="cellIs" dxfId="120" priority="10" operator="greaterThan">
      <formula>0.7</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482B"/>
  </sheetPr>
  <dimension ref="A1:EB831"/>
  <sheetViews>
    <sheetView showGridLines="0" zoomScale="80" zoomScaleNormal="80" workbookViewId="0">
      <selection activeCell="A15" sqref="A15:XFD831"/>
    </sheetView>
  </sheetViews>
  <sheetFormatPr baseColWidth="10" defaultColWidth="0" defaultRowHeight="0" customHeight="1" zeroHeight="1" x14ac:dyDescent="0.25"/>
  <cols>
    <col min="1" max="1" width="11.42578125" style="202" customWidth="1"/>
    <col min="2" max="2" width="45.7109375" style="202" customWidth="1"/>
    <col min="3" max="3" width="17.28515625" style="202" customWidth="1"/>
    <col min="4" max="4" width="14.7109375" style="202" customWidth="1"/>
    <col min="5" max="5" width="42.85546875" style="202" customWidth="1"/>
    <col min="6" max="6" width="21.140625" style="1" hidden="1" customWidth="1"/>
    <col min="7" max="7" width="19.85546875" style="202" hidden="1" customWidth="1"/>
    <col min="8" max="8" width="11.42578125" style="202" hidden="1" customWidth="1"/>
    <col min="9" max="9" width="12.7109375" style="202" hidden="1" customWidth="1"/>
    <col min="10" max="10" width="15.140625" style="202" hidden="1" customWidth="1"/>
    <col min="11" max="11" width="15" style="202" hidden="1" customWidth="1"/>
    <col min="12" max="12" width="18.7109375" style="202" bestFit="1" customWidth="1"/>
    <col min="13" max="13" width="29.28515625" style="202" customWidth="1"/>
    <col min="14" max="14" width="15.7109375" style="202" customWidth="1"/>
    <col min="15" max="15" width="11.42578125" style="202" customWidth="1"/>
    <col min="16" max="16" width="15.42578125" style="202" bestFit="1" customWidth="1"/>
    <col min="17" max="17" width="17.85546875" style="202" bestFit="1" customWidth="1"/>
    <col min="18" max="18" width="11.5703125" style="3" bestFit="1" customWidth="1"/>
    <col min="19" max="19" width="11.42578125" style="202" customWidth="1"/>
    <col min="20" max="20" width="16.7109375" style="35" bestFit="1" customWidth="1"/>
    <col min="21" max="21" width="18.28515625" style="202" bestFit="1" customWidth="1"/>
    <col min="22" max="22" width="11.42578125" style="202" customWidth="1"/>
    <col min="23" max="23" width="14.5703125" style="35" customWidth="1"/>
    <col min="24" max="24" width="19" style="202" bestFit="1" customWidth="1"/>
    <col min="25" max="129" width="11.5703125" style="203" hidden="1" customWidth="1"/>
    <col min="130" max="132" width="11.5703125" style="202" hidden="1" customWidth="1"/>
    <col min="133" max="16384" width="11.42578125" style="202" hidden="1"/>
  </cols>
  <sheetData>
    <row r="1" spans="1:129" ht="15" x14ac:dyDescent="0.25">
      <c r="A1" s="24"/>
      <c r="B1" s="25"/>
      <c r="C1" s="25"/>
      <c r="D1" s="26"/>
      <c r="E1" s="26"/>
      <c r="F1" s="27"/>
      <c r="G1" s="28"/>
      <c r="H1" s="28"/>
      <c r="I1" s="28"/>
      <c r="J1" s="28"/>
      <c r="K1" s="29"/>
      <c r="L1" s="24"/>
      <c r="M1" s="24"/>
      <c r="N1" s="24"/>
      <c r="O1" s="24"/>
      <c r="P1" s="24"/>
      <c r="Q1" s="24"/>
      <c r="R1" s="24"/>
      <c r="S1" s="24"/>
      <c r="T1" s="36"/>
      <c r="U1" s="24"/>
      <c r="V1" s="24"/>
      <c r="W1" s="36"/>
    </row>
    <row r="2" spans="1:129" ht="15" x14ac:dyDescent="0.25">
      <c r="A2" s="386"/>
      <c r="B2" s="387"/>
      <c r="C2" s="387"/>
      <c r="D2" s="387"/>
      <c r="E2" s="387"/>
      <c r="F2" s="387"/>
      <c r="G2" s="387"/>
      <c r="H2" s="387"/>
      <c r="I2" s="387"/>
      <c r="J2" s="387"/>
      <c r="K2" s="387"/>
      <c r="L2" s="387"/>
      <c r="M2" s="387"/>
      <c r="N2" s="387"/>
      <c r="O2" s="387"/>
      <c r="P2" s="387"/>
      <c r="Q2" s="387"/>
      <c r="R2" s="387"/>
      <c r="S2" s="387"/>
      <c r="T2" s="387"/>
      <c r="U2" s="387"/>
      <c r="V2" s="387"/>
      <c r="W2" s="390" t="s">
        <v>86</v>
      </c>
      <c r="X2" s="390"/>
    </row>
    <row r="3" spans="1:129" ht="15" customHeight="1" x14ac:dyDescent="0.25">
      <c r="A3" s="386"/>
      <c r="B3" s="391"/>
      <c r="C3" s="391"/>
      <c r="D3" s="391"/>
      <c r="E3" s="391"/>
      <c r="F3" s="391"/>
      <c r="G3" s="391"/>
      <c r="H3" s="391"/>
      <c r="I3" s="391"/>
      <c r="J3" s="391"/>
      <c r="K3" s="391"/>
      <c r="L3" s="391"/>
      <c r="M3" s="391"/>
      <c r="N3" s="391"/>
      <c r="O3" s="391"/>
      <c r="P3" s="391"/>
      <c r="Q3" s="391"/>
      <c r="R3" s="391"/>
      <c r="S3" s="391"/>
      <c r="T3" s="391"/>
      <c r="U3" s="391"/>
      <c r="V3" s="391"/>
      <c r="W3" s="390" t="s">
        <v>88</v>
      </c>
      <c r="X3" s="390"/>
    </row>
    <row r="4" spans="1:129" ht="15" customHeight="1" x14ac:dyDescent="0.25">
      <c r="A4" s="386"/>
      <c r="B4" s="391"/>
      <c r="C4" s="391"/>
      <c r="D4" s="391"/>
      <c r="E4" s="391"/>
      <c r="F4" s="391"/>
      <c r="G4" s="391"/>
      <c r="H4" s="391"/>
      <c r="I4" s="391"/>
      <c r="J4" s="391"/>
      <c r="K4" s="391"/>
      <c r="L4" s="391"/>
      <c r="M4" s="391"/>
      <c r="N4" s="391"/>
      <c r="O4" s="391"/>
      <c r="P4" s="391"/>
      <c r="Q4" s="391"/>
      <c r="R4" s="391"/>
      <c r="S4" s="391"/>
      <c r="T4" s="391"/>
      <c r="U4" s="391"/>
      <c r="V4" s="391"/>
      <c r="W4" s="390" t="s">
        <v>90</v>
      </c>
      <c r="X4" s="390"/>
    </row>
    <row r="5" spans="1:129" ht="15" x14ac:dyDescent="0.25">
      <c r="A5" s="386"/>
      <c r="B5" s="391"/>
      <c r="C5" s="391"/>
      <c r="D5" s="391"/>
      <c r="E5" s="391"/>
      <c r="F5" s="391"/>
      <c r="G5" s="391"/>
      <c r="H5" s="391"/>
      <c r="I5" s="391"/>
      <c r="J5" s="391"/>
      <c r="K5" s="391"/>
      <c r="L5" s="391"/>
      <c r="M5" s="391"/>
      <c r="N5" s="391"/>
      <c r="O5" s="391"/>
      <c r="P5" s="391"/>
      <c r="Q5" s="391"/>
      <c r="R5" s="391"/>
      <c r="S5" s="391"/>
      <c r="T5" s="391"/>
      <c r="U5" s="391"/>
      <c r="V5" s="391"/>
      <c r="W5" s="390" t="s">
        <v>91</v>
      </c>
      <c r="X5" s="390"/>
    </row>
    <row r="6" spans="1:129" ht="15" x14ac:dyDescent="0.25">
      <c r="A6" s="24"/>
      <c r="B6" s="24"/>
      <c r="C6" s="24"/>
      <c r="D6" s="24"/>
      <c r="E6" s="24"/>
      <c r="F6" s="24"/>
      <c r="G6" s="24"/>
      <c r="H6" s="24"/>
      <c r="I6" s="24"/>
      <c r="J6" s="24"/>
      <c r="K6" s="24"/>
      <c r="L6" s="24"/>
      <c r="M6" s="24"/>
      <c r="N6" s="24"/>
      <c r="O6" s="24"/>
      <c r="P6" s="24"/>
      <c r="Q6" s="24"/>
      <c r="R6" s="24"/>
      <c r="S6" s="24"/>
      <c r="T6" s="36"/>
      <c r="U6" s="24"/>
      <c r="V6" s="24"/>
      <c r="W6" s="36"/>
    </row>
    <row r="7" spans="1:129" s="34" customFormat="1" ht="63.75" x14ac:dyDescent="0.25">
      <c r="A7" s="41" t="s">
        <v>0</v>
      </c>
      <c r="B7" s="41" t="s">
        <v>1</v>
      </c>
      <c r="C7" s="41" t="s">
        <v>2</v>
      </c>
      <c r="D7" s="41" t="s">
        <v>103</v>
      </c>
      <c r="E7" s="41" t="s">
        <v>30</v>
      </c>
      <c r="F7" s="41" t="s">
        <v>96</v>
      </c>
      <c r="G7" s="41" t="s">
        <v>1152</v>
      </c>
      <c r="H7" s="41"/>
      <c r="I7" s="41"/>
      <c r="J7" s="41" t="s">
        <v>98</v>
      </c>
      <c r="K7" s="41" t="s">
        <v>99</v>
      </c>
      <c r="L7" s="41" t="s">
        <v>3</v>
      </c>
      <c r="M7" s="41" t="s">
        <v>4</v>
      </c>
      <c r="N7" s="41" t="s">
        <v>28</v>
      </c>
      <c r="O7" s="41" t="s">
        <v>21</v>
      </c>
      <c r="P7" s="41" t="s">
        <v>65</v>
      </c>
      <c r="Q7" s="41" t="s">
        <v>31</v>
      </c>
      <c r="R7" s="32" t="s">
        <v>62</v>
      </c>
      <c r="S7" s="41" t="s">
        <v>22</v>
      </c>
      <c r="T7" s="37" t="s">
        <v>23</v>
      </c>
      <c r="U7" s="41" t="s">
        <v>24</v>
      </c>
      <c r="V7" s="41" t="s">
        <v>25</v>
      </c>
      <c r="W7" s="37" t="s">
        <v>26</v>
      </c>
      <c r="X7" s="41" t="s">
        <v>27</v>
      </c>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row>
    <row r="8" spans="1:129" s="51" customFormat="1" ht="27" x14ac:dyDescent="0.25">
      <c r="A8" s="362" t="s">
        <v>1118</v>
      </c>
      <c r="B8" s="368" t="s">
        <v>1119</v>
      </c>
      <c r="C8" s="368" t="s">
        <v>1120</v>
      </c>
      <c r="D8" s="258" t="s">
        <v>1217</v>
      </c>
      <c r="E8" s="70" t="s">
        <v>111</v>
      </c>
      <c r="F8" s="259"/>
      <c r="G8" s="340">
        <v>201504729</v>
      </c>
      <c r="H8" s="69"/>
      <c r="I8" s="69"/>
      <c r="J8" s="69"/>
      <c r="K8" s="69"/>
      <c r="L8" s="260">
        <f>+F8+G8+H8+J8-K8</f>
        <v>201504729</v>
      </c>
      <c r="M8" s="366">
        <v>377651729</v>
      </c>
      <c r="N8" s="79"/>
      <c r="O8" s="201"/>
      <c r="P8" s="79"/>
      <c r="Q8" s="67"/>
      <c r="R8" s="46"/>
      <c r="S8" s="201"/>
      <c r="T8" s="124"/>
      <c r="U8" s="67"/>
      <c r="V8" s="38"/>
      <c r="W8" s="124"/>
      <c r="X8" s="67"/>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row>
    <row r="9" spans="1:129" s="51" customFormat="1" ht="25.5" x14ac:dyDescent="0.25">
      <c r="A9" s="375"/>
      <c r="B9" s="389"/>
      <c r="C9" s="389"/>
      <c r="D9" s="69" t="s">
        <v>1218</v>
      </c>
      <c r="E9" s="70" t="s">
        <v>1155</v>
      </c>
      <c r="F9" s="259"/>
      <c r="G9" s="340">
        <v>6147000</v>
      </c>
      <c r="H9" s="69"/>
      <c r="I9" s="69"/>
      <c r="J9" s="69"/>
      <c r="K9" s="69"/>
      <c r="L9" s="260">
        <f t="shared" ref="L9:L12" si="0">+F9+G9+H9+J9-K9</f>
        <v>6147000</v>
      </c>
      <c r="M9" s="374"/>
      <c r="N9" s="79"/>
      <c r="O9" s="201"/>
      <c r="P9" s="79"/>
      <c r="Q9" s="67"/>
      <c r="R9" s="46"/>
      <c r="S9" s="201"/>
      <c r="T9" s="124"/>
      <c r="U9" s="67"/>
      <c r="V9" s="38"/>
      <c r="W9" s="124"/>
      <c r="X9" s="67"/>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row>
    <row r="10" spans="1:129" s="51" customFormat="1" ht="25.5" x14ac:dyDescent="0.25">
      <c r="A10" s="375"/>
      <c r="B10" s="389"/>
      <c r="C10" s="389"/>
      <c r="D10" s="69" t="s">
        <v>1219</v>
      </c>
      <c r="E10" s="70" t="s">
        <v>142</v>
      </c>
      <c r="F10" s="259"/>
      <c r="G10" s="340">
        <v>42000000</v>
      </c>
      <c r="H10" s="69"/>
      <c r="I10" s="69"/>
      <c r="J10" s="69"/>
      <c r="K10" s="69"/>
      <c r="L10" s="260">
        <f t="shared" si="0"/>
        <v>42000000</v>
      </c>
      <c r="M10" s="374"/>
      <c r="N10" s="79"/>
      <c r="O10" s="201"/>
      <c r="P10" s="79"/>
      <c r="Q10" s="67"/>
      <c r="R10" s="46"/>
      <c r="S10" s="201"/>
      <c r="T10" s="124"/>
      <c r="U10" s="67"/>
      <c r="V10" s="38"/>
      <c r="W10" s="124"/>
      <c r="X10" s="67"/>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row>
    <row r="11" spans="1:129" s="51" customFormat="1" ht="67.5" x14ac:dyDescent="0.25">
      <c r="A11" s="375"/>
      <c r="B11" s="389"/>
      <c r="C11" s="389"/>
      <c r="D11" s="69" t="s">
        <v>1220</v>
      </c>
      <c r="E11" s="70" t="s">
        <v>100</v>
      </c>
      <c r="F11" s="259"/>
      <c r="G11" s="340">
        <v>120000000</v>
      </c>
      <c r="H11" s="69"/>
      <c r="I11" s="69"/>
      <c r="J11" s="69"/>
      <c r="K11" s="69"/>
      <c r="L11" s="260">
        <f t="shared" si="0"/>
        <v>120000000</v>
      </c>
      <c r="M11" s="374"/>
      <c r="N11" s="79"/>
      <c r="O11" s="201"/>
      <c r="P11" s="79"/>
      <c r="Q11" s="67"/>
      <c r="R11" s="46"/>
      <c r="S11" s="201"/>
      <c r="T11" s="124"/>
      <c r="U11" s="67"/>
      <c r="V11" s="38"/>
      <c r="W11" s="124"/>
      <c r="X11" s="67"/>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row>
    <row r="12" spans="1:129" s="51" customFormat="1" ht="40.5" x14ac:dyDescent="0.25">
      <c r="A12" s="375"/>
      <c r="B12" s="389"/>
      <c r="C12" s="389"/>
      <c r="D12" s="69" t="s">
        <v>1221</v>
      </c>
      <c r="E12" s="70" t="s">
        <v>253</v>
      </c>
      <c r="F12" s="259"/>
      <c r="G12" s="340">
        <v>8000000</v>
      </c>
      <c r="H12" s="69"/>
      <c r="I12" s="69"/>
      <c r="J12" s="69"/>
      <c r="K12" s="69"/>
      <c r="L12" s="260">
        <f t="shared" si="0"/>
        <v>8000000</v>
      </c>
      <c r="M12" s="374"/>
      <c r="N12" s="79"/>
      <c r="O12" s="201"/>
      <c r="P12" s="79"/>
      <c r="Q12" s="67"/>
      <c r="R12" s="46"/>
      <c r="S12" s="201"/>
      <c r="T12" s="124"/>
      <c r="U12" s="67"/>
      <c r="V12" s="38"/>
      <c r="W12" s="124"/>
      <c r="X12" s="67"/>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row>
    <row r="13" spans="1:129" s="109" customFormat="1" ht="15.75" thickBot="1" x14ac:dyDescent="0.3">
      <c r="A13" s="93"/>
      <c r="B13" s="93"/>
      <c r="C13" s="93"/>
      <c r="D13" s="93"/>
      <c r="E13" s="106"/>
      <c r="F13" s="102"/>
      <c r="G13" s="102"/>
      <c r="H13" s="93"/>
      <c r="I13" s="94"/>
      <c r="J13" s="93"/>
      <c r="K13" s="93"/>
      <c r="L13" s="103">
        <f>SUM(L8:L12)</f>
        <v>377651729</v>
      </c>
      <c r="M13" s="102"/>
      <c r="N13" s="107"/>
      <c r="O13" s="87"/>
      <c r="P13" s="96"/>
      <c r="Q13" s="105">
        <f>SUM(Q8:Q12)</f>
        <v>0</v>
      </c>
      <c r="R13" s="90"/>
      <c r="S13" s="87"/>
      <c r="T13" s="96"/>
      <c r="U13" s="105">
        <f>SUM(U8:U12)</f>
        <v>0</v>
      </c>
      <c r="V13" s="87"/>
      <c r="W13" s="96"/>
      <c r="X13" s="105">
        <f>SUM(X8:X12)</f>
        <v>0</v>
      </c>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row>
    <row r="14" spans="1:129" s="64" customFormat="1" ht="17.25" thickBot="1" x14ac:dyDescent="0.35">
      <c r="A14" s="52"/>
      <c r="B14" s="52"/>
      <c r="C14" s="42"/>
      <c r="D14" s="42"/>
      <c r="E14" s="42"/>
      <c r="F14" s="53"/>
      <c r="G14" s="42"/>
      <c r="H14" s="42"/>
      <c r="I14" s="43"/>
      <c r="J14" s="54" t="s">
        <v>29</v>
      </c>
      <c r="K14" s="55"/>
      <c r="L14" s="56">
        <f>+L13</f>
        <v>377651729</v>
      </c>
      <c r="M14" s="204"/>
      <c r="N14" s="204"/>
      <c r="O14" s="204"/>
      <c r="P14" s="204"/>
      <c r="Q14" s="132">
        <f>+Q13</f>
        <v>0</v>
      </c>
      <c r="R14" s="58">
        <f>(Q14*1)/L14</f>
        <v>0</v>
      </c>
      <c r="S14" s="59"/>
      <c r="T14" s="60"/>
      <c r="U14" s="61">
        <f>+U13</f>
        <v>0</v>
      </c>
      <c r="V14" s="59"/>
      <c r="W14" s="60"/>
      <c r="X14" s="62">
        <f>+X13</f>
        <v>0</v>
      </c>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row>
    <row r="15" spans="1:129" ht="15" hidden="1" x14ac:dyDescent="0.25">
      <c r="R15" s="4"/>
    </row>
    <row r="16" spans="1:129" ht="15" hidden="1" x14ac:dyDescent="0.25">
      <c r="Q16" s="203"/>
      <c r="R16" s="6"/>
      <c r="S16" s="203"/>
    </row>
    <row r="17" spans="17:19" ht="15" hidden="1" x14ac:dyDescent="0.25">
      <c r="Q17" s="203"/>
      <c r="R17" s="6"/>
      <c r="S17" s="203"/>
    </row>
    <row r="18" spans="17:19" ht="15" hidden="1" x14ac:dyDescent="0.25">
      <c r="Q18" s="203"/>
      <c r="R18" s="6"/>
      <c r="S18" s="203"/>
    </row>
    <row r="19" spans="17:19" ht="15" hidden="1" x14ac:dyDescent="0.25">
      <c r="Q19" s="203"/>
      <c r="R19" s="6"/>
      <c r="S19" s="203"/>
    </row>
    <row r="20" spans="17:19" ht="15" hidden="1" x14ac:dyDescent="0.25">
      <c r="Q20" s="203"/>
      <c r="R20" s="6"/>
      <c r="S20" s="203"/>
    </row>
    <row r="21" spans="17:19" ht="15" hidden="1" x14ac:dyDescent="0.25">
      <c r="Q21" s="203"/>
      <c r="R21" s="6"/>
      <c r="S21" s="203"/>
    </row>
    <row r="22" spans="17:19" ht="15" hidden="1" x14ac:dyDescent="0.25">
      <c r="Q22" s="203"/>
      <c r="R22" s="6"/>
      <c r="S22" s="203"/>
    </row>
    <row r="23" spans="17:19" ht="15" hidden="1" x14ac:dyDescent="0.25">
      <c r="Q23" s="203"/>
      <c r="R23" s="6"/>
      <c r="S23" s="203"/>
    </row>
    <row r="24" spans="17:19" ht="15" hidden="1" x14ac:dyDescent="0.25">
      <c r="Q24" s="203"/>
      <c r="R24" s="7"/>
      <c r="S24" s="203"/>
    </row>
    <row r="25" spans="17:19" ht="15" hidden="1" x14ac:dyDescent="0.25"/>
    <row r="26" spans="17:19" ht="15" hidden="1" x14ac:dyDescent="0.25"/>
    <row r="27" spans="17:19" ht="15" hidden="1" x14ac:dyDescent="0.25"/>
    <row r="28" spans="17:19" ht="15" hidden="1" x14ac:dyDescent="0.25"/>
    <row r="29" spans="17:19" ht="15" hidden="1" x14ac:dyDescent="0.25"/>
    <row r="30" spans="17:19" ht="15" hidden="1" x14ac:dyDescent="0.25"/>
    <row r="31" spans="17:19" ht="15" hidden="1" x14ac:dyDescent="0.25"/>
    <row r="32" spans="17:19" ht="15" hidden="1" x14ac:dyDescent="0.25"/>
    <row r="33" ht="15" hidden="1" x14ac:dyDescent="0.25"/>
    <row r="34" ht="15" hidden="1" x14ac:dyDescent="0.25"/>
    <row r="35" ht="15" hidden="1" x14ac:dyDescent="0.25"/>
    <row r="36" ht="15" hidden="1" x14ac:dyDescent="0.25"/>
    <row r="37" ht="15" hidden="1" x14ac:dyDescent="0.25"/>
    <row r="38" ht="15" hidden="1" x14ac:dyDescent="0.25"/>
    <row r="39" ht="15" hidden="1" x14ac:dyDescent="0.25"/>
    <row r="40" ht="15" hidden="1" x14ac:dyDescent="0.25"/>
    <row r="41" ht="15" hidden="1" x14ac:dyDescent="0.25"/>
    <row r="42" ht="15" hidden="1" x14ac:dyDescent="0.25"/>
    <row r="43" ht="15" hidden="1" x14ac:dyDescent="0.25"/>
    <row r="44" ht="15" hidden="1" x14ac:dyDescent="0.25"/>
    <row r="45" ht="15" hidden="1" x14ac:dyDescent="0.25"/>
    <row r="46" ht="15" hidden="1" x14ac:dyDescent="0.25"/>
    <row r="47" ht="15" hidden="1" x14ac:dyDescent="0.25"/>
    <row r="48"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x14ac:dyDescent="0.25"/>
    <row r="57" ht="15" hidden="1" x14ac:dyDescent="0.25"/>
    <row r="58" ht="15" hidden="1" x14ac:dyDescent="0.25"/>
    <row r="59" ht="15" hidden="1" x14ac:dyDescent="0.25"/>
    <row r="60" ht="15" hidden="1" x14ac:dyDescent="0.25"/>
    <row r="61" ht="15" hidden="1" x14ac:dyDescent="0.25"/>
    <row r="62" ht="15" hidden="1" x14ac:dyDescent="0.25"/>
    <row r="63" ht="15" hidden="1" x14ac:dyDescent="0.25"/>
    <row r="64" ht="15" hidden="1" x14ac:dyDescent="0.25"/>
    <row r="65" ht="15" hidden="1" x14ac:dyDescent="0.25"/>
    <row r="66" ht="15" hidden="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row r="821" ht="15" hidden="1" customHeight="1" x14ac:dyDescent="0.25"/>
    <row r="822" ht="15" hidden="1" customHeight="1" x14ac:dyDescent="0.25"/>
    <row r="823" ht="15" hidden="1" customHeight="1" x14ac:dyDescent="0.25"/>
    <row r="824" ht="15" hidden="1" customHeight="1" x14ac:dyDescent="0.25"/>
    <row r="825" ht="15" hidden="1" customHeight="1" x14ac:dyDescent="0.25"/>
    <row r="826" ht="15" hidden="1" customHeight="1" x14ac:dyDescent="0.25"/>
    <row r="827" ht="15" hidden="1" customHeight="1" x14ac:dyDescent="0.25"/>
    <row r="828" ht="15" hidden="1" customHeight="1" x14ac:dyDescent="0.25"/>
    <row r="829" ht="15" hidden="1" customHeight="1" x14ac:dyDescent="0.25"/>
    <row r="830" ht="15" hidden="1" customHeight="1" x14ac:dyDescent="0.25"/>
    <row r="831" ht="15" hidden="1" customHeight="1" x14ac:dyDescent="0.25"/>
  </sheetData>
  <sheetProtection algorithmName="SHA-512" hashValue="SWz/RI1uH0WhfQh/uB/wumz30Gy2ZDGTpQsMxf9CjkWpATHw5VVTHfbKV8zDCFIzdwjPxbN7i6GPIV1kUDAUEg==" saltValue="0xtJwl0UgNCxX60qyDQQ7w==" spinCount="100000" sheet="1" formatCells="0" formatColumns="0" formatRows="0" insertColumns="0" insertRows="0" insertHyperlinks="0" deleteColumns="0" deleteRows="0" sort="0" autoFilter="0" pivotTables="0"/>
  <mergeCells count="12">
    <mergeCell ref="A8:A12"/>
    <mergeCell ref="B8:B12"/>
    <mergeCell ref="C8:C12"/>
    <mergeCell ref="M8:M12"/>
    <mergeCell ref="A2:A5"/>
    <mergeCell ref="B2:V2"/>
    <mergeCell ref="W2:X2"/>
    <mergeCell ref="B3:V3"/>
    <mergeCell ref="W3:X3"/>
    <mergeCell ref="B4:V5"/>
    <mergeCell ref="W4:X4"/>
    <mergeCell ref="W5:X5"/>
  </mergeCells>
  <conditionalFormatting sqref="R24:R1048576 R7:R12 R14">
    <cfRule type="cellIs" dxfId="119" priority="11" operator="between">
      <formula>0.51</formula>
      <formula>0.69</formula>
    </cfRule>
    <cfRule type="cellIs" dxfId="118" priority="12" operator="between">
      <formula>0.51</formula>
      <formula>0.69</formula>
    </cfRule>
    <cfRule type="cellIs" dxfId="117" priority="13" operator="lessThan">
      <formula>0.5</formula>
    </cfRule>
    <cfRule type="cellIs" dxfId="116" priority="14" operator="greaterThan">
      <formula>0.7</formula>
    </cfRule>
    <cfRule type="cellIs" dxfId="115" priority="15" operator="between">
      <formula>0.51</formula>
      <formula>0.69</formula>
    </cfRule>
    <cfRule type="cellIs" dxfId="114" priority="16" operator="lessThan">
      <formula>50</formula>
    </cfRule>
    <cfRule type="cellIs" dxfId="113" priority="17" operator="greaterThan">
      <formula>0.7</formula>
    </cfRule>
    <cfRule type="cellIs" dxfId="112" priority="18" operator="between">
      <formula>0.51</formula>
      <formula>0.69</formula>
    </cfRule>
    <cfRule type="cellIs" dxfId="111" priority="19" operator="lessThan">
      <formula>0.5</formula>
    </cfRule>
    <cfRule type="cellIs" dxfId="110" priority="20" operator="greaterThan">
      <formula>0.7</formula>
    </cfRule>
  </conditionalFormatting>
  <conditionalFormatting sqref="R13">
    <cfRule type="cellIs" dxfId="109" priority="1" operator="between">
      <formula>0.51</formula>
      <formula>0.69</formula>
    </cfRule>
    <cfRule type="cellIs" dxfId="108" priority="2" operator="between">
      <formula>0.51</formula>
      <formula>0.69</formula>
    </cfRule>
    <cfRule type="cellIs" dxfId="107" priority="3" operator="lessThan">
      <formula>0.5</formula>
    </cfRule>
    <cfRule type="cellIs" dxfId="106" priority="4" operator="greaterThan">
      <formula>0.7</formula>
    </cfRule>
    <cfRule type="cellIs" dxfId="105" priority="5" operator="between">
      <formula>0.51</formula>
      <formula>0.69</formula>
    </cfRule>
    <cfRule type="cellIs" dxfId="104" priority="6" operator="lessThan">
      <formula>50</formula>
    </cfRule>
    <cfRule type="cellIs" dxfId="103" priority="7" operator="greaterThan">
      <formula>0.7</formula>
    </cfRule>
    <cfRule type="cellIs" dxfId="102" priority="8" operator="between">
      <formula>0.51</formula>
      <formula>0.69</formula>
    </cfRule>
    <cfRule type="cellIs" dxfId="101" priority="9" operator="lessThan">
      <formula>0.5</formula>
    </cfRule>
    <cfRule type="cellIs" dxfId="100" priority="10" operator="greaterThan">
      <formula>0.7</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482B"/>
  </sheetPr>
  <dimension ref="A1:EB834"/>
  <sheetViews>
    <sheetView showGridLines="0" zoomScale="80" zoomScaleNormal="80" workbookViewId="0">
      <selection activeCell="M8" sqref="M8:M9"/>
    </sheetView>
  </sheetViews>
  <sheetFormatPr baseColWidth="10" defaultColWidth="0" defaultRowHeight="0" customHeight="1" zeroHeight="1" x14ac:dyDescent="0.25"/>
  <cols>
    <col min="1" max="1" width="11.42578125" style="202" customWidth="1"/>
    <col min="2" max="2" width="45.7109375" style="202" customWidth="1"/>
    <col min="3" max="3" width="17.28515625" style="202" customWidth="1"/>
    <col min="4" max="4" width="14.7109375" style="202" customWidth="1"/>
    <col min="5" max="5" width="42.85546875" style="202" customWidth="1"/>
    <col min="6" max="6" width="21.140625" style="1" hidden="1" customWidth="1"/>
    <col min="7" max="7" width="19.85546875" style="202" hidden="1" customWidth="1"/>
    <col min="8" max="8" width="11.42578125" style="202" hidden="1" customWidth="1"/>
    <col min="9" max="9" width="12.7109375" style="202" hidden="1" customWidth="1"/>
    <col min="10" max="10" width="15.140625" style="202" hidden="1" customWidth="1"/>
    <col min="11" max="11" width="15" style="202" hidden="1" customWidth="1"/>
    <col min="12" max="12" width="18.7109375" style="202" bestFit="1" customWidth="1"/>
    <col min="13" max="13" width="29.28515625" style="202" customWidth="1"/>
    <col min="14" max="14" width="15.7109375" style="202" customWidth="1"/>
    <col min="15" max="15" width="11.42578125" style="202" customWidth="1"/>
    <col min="16" max="16" width="15.42578125" style="202" bestFit="1" customWidth="1"/>
    <col min="17" max="17" width="17.85546875" style="202" bestFit="1" customWidth="1"/>
    <col min="18" max="18" width="11.5703125" style="3" bestFit="1" customWidth="1"/>
    <col min="19" max="19" width="11.42578125" style="202" customWidth="1"/>
    <col min="20" max="20" width="16.7109375" style="35" bestFit="1" customWidth="1"/>
    <col min="21" max="21" width="18.28515625" style="202" bestFit="1" customWidth="1"/>
    <col min="22" max="22" width="11.42578125" style="202" customWidth="1"/>
    <col min="23" max="23" width="14.5703125" style="35" customWidth="1"/>
    <col min="24" max="24" width="19" style="202" bestFit="1" customWidth="1"/>
    <col min="25" max="129" width="11.5703125" style="203" hidden="1" customWidth="1"/>
    <col min="130" max="132" width="11.5703125" style="202" hidden="1" customWidth="1"/>
    <col min="133" max="16384" width="11.42578125" style="202" hidden="1"/>
  </cols>
  <sheetData>
    <row r="1" spans="1:131" ht="15" x14ac:dyDescent="0.25">
      <c r="A1" s="24"/>
      <c r="B1" s="25"/>
      <c r="C1" s="25"/>
      <c r="D1" s="26"/>
      <c r="E1" s="26"/>
      <c r="F1" s="27"/>
      <c r="G1" s="28"/>
      <c r="H1" s="28"/>
      <c r="I1" s="28"/>
      <c r="J1" s="28"/>
      <c r="K1" s="29"/>
      <c r="L1" s="24"/>
      <c r="M1" s="24"/>
      <c r="N1" s="24"/>
      <c r="O1" s="24"/>
      <c r="P1" s="24"/>
      <c r="Q1" s="24"/>
      <c r="R1" s="24"/>
      <c r="S1" s="24"/>
      <c r="T1" s="36"/>
      <c r="U1" s="24"/>
      <c r="V1" s="24"/>
      <c r="W1" s="36"/>
    </row>
    <row r="2" spans="1:131" ht="15" x14ac:dyDescent="0.25">
      <c r="A2" s="386"/>
      <c r="B2" s="387"/>
      <c r="C2" s="387"/>
      <c r="D2" s="387"/>
      <c r="E2" s="387"/>
      <c r="F2" s="387"/>
      <c r="G2" s="387"/>
      <c r="H2" s="387"/>
      <c r="I2" s="387"/>
      <c r="J2" s="387"/>
      <c r="K2" s="387"/>
      <c r="L2" s="387"/>
      <c r="M2" s="387"/>
      <c r="N2" s="387"/>
      <c r="O2" s="387"/>
      <c r="P2" s="387"/>
      <c r="Q2" s="387"/>
      <c r="R2" s="387"/>
      <c r="S2" s="387"/>
      <c r="T2" s="387"/>
      <c r="U2" s="387"/>
      <c r="V2" s="387"/>
      <c r="W2" s="390" t="s">
        <v>86</v>
      </c>
      <c r="X2" s="390"/>
    </row>
    <row r="3" spans="1:131" ht="15" customHeight="1" x14ac:dyDescent="0.25">
      <c r="A3" s="386"/>
      <c r="B3" s="391"/>
      <c r="C3" s="391"/>
      <c r="D3" s="391"/>
      <c r="E3" s="391"/>
      <c r="F3" s="391"/>
      <c r="G3" s="391"/>
      <c r="H3" s="391"/>
      <c r="I3" s="391"/>
      <c r="J3" s="391"/>
      <c r="K3" s="391"/>
      <c r="L3" s="391"/>
      <c r="M3" s="391"/>
      <c r="N3" s="391"/>
      <c r="O3" s="391"/>
      <c r="P3" s="391"/>
      <c r="Q3" s="391"/>
      <c r="R3" s="391"/>
      <c r="S3" s="391"/>
      <c r="T3" s="391"/>
      <c r="U3" s="391"/>
      <c r="V3" s="391"/>
      <c r="W3" s="390" t="s">
        <v>88</v>
      </c>
      <c r="X3" s="390"/>
    </row>
    <row r="4" spans="1:131" ht="15" customHeight="1" x14ac:dyDescent="0.25">
      <c r="A4" s="386"/>
      <c r="B4" s="391"/>
      <c r="C4" s="391"/>
      <c r="D4" s="391"/>
      <c r="E4" s="391"/>
      <c r="F4" s="391"/>
      <c r="G4" s="391"/>
      <c r="H4" s="391"/>
      <c r="I4" s="391"/>
      <c r="J4" s="391"/>
      <c r="K4" s="391"/>
      <c r="L4" s="391"/>
      <c r="M4" s="391"/>
      <c r="N4" s="391"/>
      <c r="O4" s="391"/>
      <c r="P4" s="391"/>
      <c r="Q4" s="391"/>
      <c r="R4" s="391"/>
      <c r="S4" s="391"/>
      <c r="T4" s="391"/>
      <c r="U4" s="391"/>
      <c r="V4" s="391"/>
      <c r="W4" s="390" t="s">
        <v>90</v>
      </c>
      <c r="X4" s="390"/>
    </row>
    <row r="5" spans="1:131" ht="15" x14ac:dyDescent="0.25">
      <c r="A5" s="386"/>
      <c r="B5" s="391"/>
      <c r="C5" s="391"/>
      <c r="D5" s="391"/>
      <c r="E5" s="391"/>
      <c r="F5" s="391"/>
      <c r="G5" s="391"/>
      <c r="H5" s="391"/>
      <c r="I5" s="391"/>
      <c r="J5" s="391"/>
      <c r="K5" s="391"/>
      <c r="L5" s="391"/>
      <c r="M5" s="391"/>
      <c r="N5" s="391"/>
      <c r="O5" s="391"/>
      <c r="P5" s="391"/>
      <c r="Q5" s="391"/>
      <c r="R5" s="391"/>
      <c r="S5" s="391"/>
      <c r="T5" s="391"/>
      <c r="U5" s="391"/>
      <c r="V5" s="391"/>
      <c r="W5" s="390" t="s">
        <v>91</v>
      </c>
      <c r="X5" s="390"/>
    </row>
    <row r="6" spans="1:131" ht="15" x14ac:dyDescent="0.25">
      <c r="A6" s="24"/>
      <c r="B6" s="24"/>
      <c r="C6" s="24"/>
      <c r="D6" s="24"/>
      <c r="E6" s="24"/>
      <c r="F6" s="24"/>
      <c r="G6" s="24"/>
      <c r="H6" s="24"/>
      <c r="I6" s="24"/>
      <c r="J6" s="24"/>
      <c r="K6" s="24"/>
      <c r="L6" s="24"/>
      <c r="M6" s="24"/>
      <c r="N6" s="24"/>
      <c r="O6" s="24"/>
      <c r="P6" s="24"/>
      <c r="Q6" s="24"/>
      <c r="R6" s="24"/>
      <c r="S6" s="24"/>
      <c r="T6" s="36"/>
      <c r="U6" s="24"/>
      <c r="V6" s="24"/>
      <c r="W6" s="36"/>
    </row>
    <row r="7" spans="1:131" s="34" customFormat="1" ht="63.75" x14ac:dyDescent="0.25">
      <c r="A7" s="41" t="s">
        <v>0</v>
      </c>
      <c r="B7" s="41" t="s">
        <v>1</v>
      </c>
      <c r="C7" s="41" t="s">
        <v>2</v>
      </c>
      <c r="D7" s="41" t="s">
        <v>103</v>
      </c>
      <c r="E7" s="41" t="s">
        <v>30</v>
      </c>
      <c r="F7" s="41" t="s">
        <v>96</v>
      </c>
      <c r="G7" s="41" t="s">
        <v>1152</v>
      </c>
      <c r="H7" s="41"/>
      <c r="I7" s="41"/>
      <c r="J7" s="41" t="s">
        <v>98</v>
      </c>
      <c r="K7" s="41" t="s">
        <v>99</v>
      </c>
      <c r="L7" s="41" t="s">
        <v>3</v>
      </c>
      <c r="M7" s="41" t="s">
        <v>4</v>
      </c>
      <c r="N7" s="41" t="s">
        <v>28</v>
      </c>
      <c r="O7" s="41" t="s">
        <v>21</v>
      </c>
      <c r="P7" s="41" t="s">
        <v>65</v>
      </c>
      <c r="Q7" s="41" t="s">
        <v>31</v>
      </c>
      <c r="R7" s="32" t="s">
        <v>62</v>
      </c>
      <c r="S7" s="41" t="s">
        <v>22</v>
      </c>
      <c r="T7" s="37" t="s">
        <v>23</v>
      </c>
      <c r="U7" s="41" t="s">
        <v>24</v>
      </c>
      <c r="V7" s="41" t="s">
        <v>25</v>
      </c>
      <c r="W7" s="37" t="s">
        <v>26</v>
      </c>
      <c r="X7" s="41" t="s">
        <v>27</v>
      </c>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row>
    <row r="8" spans="1:131" s="51" customFormat="1" ht="81" x14ac:dyDescent="0.25">
      <c r="A8" s="362" t="s">
        <v>1145</v>
      </c>
      <c r="B8" s="368" t="s">
        <v>1144</v>
      </c>
      <c r="C8" s="450" t="s">
        <v>1148</v>
      </c>
      <c r="D8" s="131" t="s">
        <v>1225</v>
      </c>
      <c r="E8" s="8" t="s">
        <v>1222</v>
      </c>
      <c r="F8" s="67"/>
      <c r="G8" s="335">
        <v>2340000</v>
      </c>
      <c r="H8" s="217"/>
      <c r="I8" s="217"/>
      <c r="J8" s="217"/>
      <c r="K8" s="217"/>
      <c r="L8" s="66">
        <f>+F8+G8+H8+J8-K8</f>
        <v>2340000</v>
      </c>
      <c r="M8" s="366">
        <v>42744000</v>
      </c>
      <c r="N8" s="79"/>
      <c r="O8" s="201"/>
      <c r="P8" s="79"/>
      <c r="Q8" s="67"/>
      <c r="R8" s="46"/>
      <c r="S8" s="201"/>
      <c r="T8" s="124"/>
      <c r="U8" s="67"/>
      <c r="V8" s="38"/>
      <c r="W8" s="124"/>
      <c r="X8" s="67"/>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row>
    <row r="9" spans="1:131" s="51" customFormat="1" ht="81" x14ac:dyDescent="0.25">
      <c r="A9" s="363"/>
      <c r="B9" s="369"/>
      <c r="C9" s="450"/>
      <c r="D9" s="131" t="s">
        <v>1227</v>
      </c>
      <c r="E9" s="8" t="s">
        <v>1223</v>
      </c>
      <c r="F9" s="67"/>
      <c r="G9" s="337">
        <v>40404000</v>
      </c>
      <c r="H9" s="211"/>
      <c r="I9" s="49"/>
      <c r="J9" s="211"/>
      <c r="K9" s="211"/>
      <c r="L9" s="66">
        <f>+F9+G9+H9+J9-K9</f>
        <v>40404000</v>
      </c>
      <c r="M9" s="367"/>
      <c r="N9" s="79"/>
      <c r="O9" s="217"/>
      <c r="P9" s="79"/>
      <c r="Q9" s="67"/>
      <c r="R9" s="46"/>
      <c r="S9" s="217"/>
      <c r="T9" s="124"/>
      <c r="U9" s="67"/>
      <c r="V9" s="38"/>
      <c r="W9" s="124"/>
      <c r="X9" s="67"/>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row>
    <row r="10" spans="1:131" s="109" customFormat="1" ht="15" x14ac:dyDescent="0.25">
      <c r="A10" s="93"/>
      <c r="B10" s="93"/>
      <c r="C10" s="93"/>
      <c r="D10" s="93"/>
      <c r="E10" s="106"/>
      <c r="F10" s="102"/>
      <c r="G10" s="102"/>
      <c r="H10" s="93"/>
      <c r="I10" s="94"/>
      <c r="J10" s="93"/>
      <c r="K10" s="93"/>
      <c r="L10" s="103">
        <f>SUM(L8:L9)</f>
        <v>42744000</v>
      </c>
      <c r="M10" s="102"/>
      <c r="N10" s="107"/>
      <c r="O10" s="87"/>
      <c r="P10" s="96"/>
      <c r="Q10" s="105">
        <f>SUM(Q8:Q9)</f>
        <v>0</v>
      </c>
      <c r="R10" s="90"/>
      <c r="S10" s="87"/>
      <c r="T10" s="96"/>
      <c r="U10" s="105">
        <f>SUM(U8:U9)</f>
        <v>0</v>
      </c>
      <c r="V10" s="87"/>
      <c r="W10" s="96"/>
      <c r="X10" s="105">
        <f>SUM(X8:X9)</f>
        <v>0</v>
      </c>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row>
    <row r="11" spans="1:131" s="114" customFormat="1" ht="90" customHeight="1" x14ac:dyDescent="0.25">
      <c r="A11" s="197" t="s">
        <v>1147</v>
      </c>
      <c r="B11" s="200" t="s">
        <v>1146</v>
      </c>
      <c r="C11" s="38" t="s">
        <v>1148</v>
      </c>
      <c r="D11" s="197" t="s">
        <v>1226</v>
      </c>
      <c r="E11" s="206" t="s">
        <v>1224</v>
      </c>
      <c r="F11" s="195"/>
      <c r="G11" s="338">
        <v>6103977</v>
      </c>
      <c r="H11" s="197"/>
      <c r="I11" s="217"/>
      <c r="J11" s="217"/>
      <c r="K11" s="217"/>
      <c r="L11" s="66">
        <f>+F11+G11+H11+J11-K11</f>
        <v>6103977</v>
      </c>
      <c r="M11" s="342">
        <v>6103977</v>
      </c>
      <c r="N11" s="233"/>
      <c r="O11" s="196"/>
      <c r="P11" s="48"/>
      <c r="Q11" s="194"/>
      <c r="R11" s="46"/>
      <c r="S11" s="196"/>
      <c r="T11" s="48"/>
      <c r="U11" s="194"/>
      <c r="V11" s="196"/>
      <c r="W11" s="48"/>
      <c r="X11" s="228"/>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row>
    <row r="12" spans="1:131" s="109" customFormat="1" ht="15.75" thickBot="1" x14ac:dyDescent="0.3">
      <c r="A12" s="93"/>
      <c r="B12" s="93"/>
      <c r="C12" s="93"/>
      <c r="D12" s="93"/>
      <c r="E12" s="106"/>
      <c r="F12" s="102"/>
      <c r="G12" s="102"/>
      <c r="H12" s="93"/>
      <c r="I12" s="94"/>
      <c r="J12" s="93"/>
      <c r="K12" s="93"/>
      <c r="L12" s="103">
        <f>+L11</f>
        <v>6103977</v>
      </c>
      <c r="M12" s="102"/>
      <c r="N12" s="107"/>
      <c r="O12" s="87"/>
      <c r="P12" s="96"/>
      <c r="Q12" s="105">
        <f>+Q11</f>
        <v>0</v>
      </c>
      <c r="R12" s="90"/>
      <c r="S12" s="87"/>
      <c r="T12" s="96"/>
      <c r="U12" s="105">
        <f>+U11</f>
        <v>0</v>
      </c>
      <c r="V12" s="87"/>
      <c r="W12" s="96"/>
      <c r="X12" s="105">
        <f>+X11</f>
        <v>0</v>
      </c>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row>
    <row r="13" spans="1:131" s="64" customFormat="1" ht="17.25" thickBot="1" x14ac:dyDescent="0.35">
      <c r="A13" s="52"/>
      <c r="B13" s="52"/>
      <c r="C13" s="42"/>
      <c r="D13" s="42"/>
      <c r="E13" s="42"/>
      <c r="F13" s="53"/>
      <c r="G13" s="42"/>
      <c r="H13" s="42"/>
      <c r="I13" s="236"/>
      <c r="J13" s="54" t="s">
        <v>29</v>
      </c>
      <c r="K13" s="55"/>
      <c r="L13" s="56">
        <f>+L10+L12</f>
        <v>48847977</v>
      </c>
      <c r="M13" s="204"/>
      <c r="N13" s="204"/>
      <c r="O13" s="204"/>
      <c r="P13" s="204"/>
      <c r="Q13" s="132">
        <f>+Q10+Q12</f>
        <v>0</v>
      </c>
      <c r="R13" s="58">
        <f>(Q13*1)/L13</f>
        <v>0</v>
      </c>
      <c r="S13" s="59"/>
      <c r="T13" s="60"/>
      <c r="U13" s="61">
        <f>+U10+U12</f>
        <v>0</v>
      </c>
      <c r="V13" s="59"/>
      <c r="W13" s="60"/>
      <c r="X13" s="62">
        <f>+X10+X12</f>
        <v>0</v>
      </c>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row>
    <row r="14" spans="1:131" ht="15" hidden="1" x14ac:dyDescent="0.25">
      <c r="R14" s="4"/>
    </row>
    <row r="15" spans="1:131" s="35" customFormat="1" ht="15" hidden="1" x14ac:dyDescent="0.25">
      <c r="A15" s="202"/>
      <c r="B15" s="202"/>
      <c r="C15" s="202"/>
      <c r="D15" s="202"/>
      <c r="E15" s="202"/>
      <c r="F15" s="1"/>
      <c r="G15" s="202"/>
      <c r="H15" s="202"/>
      <c r="I15" s="202"/>
      <c r="J15" s="202"/>
      <c r="K15" s="202"/>
      <c r="L15" s="202"/>
      <c r="M15" s="202"/>
      <c r="N15" s="202"/>
      <c r="O15" s="202"/>
      <c r="P15" s="202"/>
      <c r="Q15" s="203"/>
      <c r="R15" s="6"/>
      <c r="S15" s="203"/>
      <c r="U15" s="202"/>
      <c r="V15" s="202"/>
      <c r="X15" s="202"/>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3"/>
      <c r="BP15" s="203"/>
      <c r="BQ15" s="203"/>
      <c r="BR15" s="203"/>
      <c r="BS15" s="203"/>
      <c r="BT15" s="203"/>
      <c r="BU15" s="203"/>
      <c r="BV15" s="203"/>
      <c r="BW15" s="203"/>
      <c r="BX15" s="203"/>
      <c r="BY15" s="203"/>
      <c r="BZ15" s="203"/>
      <c r="CA15" s="203"/>
      <c r="CB15" s="203"/>
      <c r="CC15" s="203"/>
      <c r="CD15" s="203"/>
      <c r="CE15" s="203"/>
      <c r="CF15" s="203"/>
      <c r="CG15" s="203"/>
      <c r="CH15" s="203"/>
      <c r="CI15" s="203"/>
      <c r="CJ15" s="203"/>
      <c r="CK15" s="203"/>
      <c r="CL15" s="203"/>
      <c r="CM15" s="203"/>
      <c r="CN15" s="203"/>
      <c r="CO15" s="203"/>
      <c r="CP15" s="203"/>
      <c r="CQ15" s="203"/>
      <c r="CR15" s="203"/>
      <c r="CS15" s="203"/>
      <c r="CT15" s="203"/>
      <c r="CU15" s="203"/>
      <c r="CV15" s="203"/>
      <c r="CW15" s="203"/>
      <c r="CX15" s="203"/>
      <c r="CY15" s="203"/>
      <c r="CZ15" s="203"/>
      <c r="DA15" s="203"/>
      <c r="DB15" s="203"/>
      <c r="DC15" s="203"/>
      <c r="DD15" s="203"/>
      <c r="DE15" s="203"/>
      <c r="DF15" s="203"/>
      <c r="DG15" s="203"/>
      <c r="DH15" s="203"/>
      <c r="DI15" s="203"/>
      <c r="DJ15" s="203"/>
      <c r="DK15" s="203"/>
      <c r="DL15" s="203"/>
      <c r="DM15" s="203"/>
      <c r="DN15" s="203"/>
      <c r="DO15" s="203"/>
      <c r="DP15" s="203"/>
      <c r="DQ15" s="203"/>
      <c r="DR15" s="203"/>
      <c r="DS15" s="203"/>
      <c r="DT15" s="203"/>
      <c r="DU15" s="203"/>
      <c r="DV15" s="203"/>
      <c r="DW15" s="203"/>
      <c r="DX15" s="203"/>
      <c r="DY15" s="203"/>
      <c r="DZ15" s="202"/>
      <c r="EA15" s="202"/>
    </row>
    <row r="16" spans="1:131" s="35" customFormat="1" ht="15" hidden="1" x14ac:dyDescent="0.25">
      <c r="A16" s="202"/>
      <c r="B16" s="202"/>
      <c r="C16" s="202"/>
      <c r="D16" s="202"/>
      <c r="E16" s="202"/>
      <c r="F16" s="1"/>
      <c r="G16" s="202"/>
      <c r="H16" s="202"/>
      <c r="I16" s="202"/>
      <c r="J16" s="202"/>
      <c r="K16" s="202"/>
      <c r="L16" s="202"/>
      <c r="M16" s="202"/>
      <c r="N16" s="202"/>
      <c r="O16" s="202"/>
      <c r="P16" s="202"/>
      <c r="Q16" s="203"/>
      <c r="R16" s="6"/>
      <c r="S16" s="203"/>
      <c r="U16" s="202"/>
      <c r="V16" s="202"/>
      <c r="X16" s="202"/>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c r="CW16" s="203"/>
      <c r="CX16" s="203"/>
      <c r="CY16" s="203"/>
      <c r="CZ16" s="203"/>
      <c r="DA16" s="203"/>
      <c r="DB16" s="203"/>
      <c r="DC16" s="203"/>
      <c r="DD16" s="203"/>
      <c r="DE16" s="203"/>
      <c r="DF16" s="203"/>
      <c r="DG16" s="203"/>
      <c r="DH16" s="203"/>
      <c r="DI16" s="203"/>
      <c r="DJ16" s="203"/>
      <c r="DK16" s="203"/>
      <c r="DL16" s="203"/>
      <c r="DM16" s="203"/>
      <c r="DN16" s="203"/>
      <c r="DO16" s="203"/>
      <c r="DP16" s="203"/>
      <c r="DQ16" s="203"/>
      <c r="DR16" s="203"/>
      <c r="DS16" s="203"/>
      <c r="DT16" s="203"/>
      <c r="DU16" s="203"/>
      <c r="DV16" s="203"/>
      <c r="DW16" s="203"/>
      <c r="DX16" s="203"/>
      <c r="DY16" s="203"/>
      <c r="DZ16" s="202"/>
      <c r="EA16" s="202"/>
    </row>
    <row r="17" spans="1:131" s="35" customFormat="1" ht="15" hidden="1" x14ac:dyDescent="0.25">
      <c r="A17" s="202"/>
      <c r="B17" s="202"/>
      <c r="C17" s="202"/>
      <c r="D17" s="202"/>
      <c r="E17" s="202"/>
      <c r="F17" s="1"/>
      <c r="G17" s="202"/>
      <c r="H17" s="202"/>
      <c r="I17" s="202"/>
      <c r="J17" s="202"/>
      <c r="K17" s="202"/>
      <c r="L17" s="202"/>
      <c r="M17" s="202"/>
      <c r="N17" s="202"/>
      <c r="O17" s="202"/>
      <c r="P17" s="202"/>
      <c r="Q17" s="203"/>
      <c r="R17" s="6"/>
      <c r="S17" s="203"/>
      <c r="U17" s="202"/>
      <c r="V17" s="202"/>
      <c r="X17" s="202"/>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B17" s="203"/>
      <c r="CC17" s="203"/>
      <c r="CD17" s="203"/>
      <c r="CE17" s="203"/>
      <c r="CF17" s="203"/>
      <c r="CG17" s="203"/>
      <c r="CH17" s="203"/>
      <c r="CI17" s="203"/>
      <c r="CJ17" s="203"/>
      <c r="CK17" s="203"/>
      <c r="CL17" s="203"/>
      <c r="CM17" s="203"/>
      <c r="CN17" s="203"/>
      <c r="CO17" s="203"/>
      <c r="CP17" s="203"/>
      <c r="CQ17" s="203"/>
      <c r="CR17" s="203"/>
      <c r="CS17" s="203"/>
      <c r="CT17" s="203"/>
      <c r="CU17" s="203"/>
      <c r="CV17" s="203"/>
      <c r="CW17" s="203"/>
      <c r="CX17" s="203"/>
      <c r="CY17" s="203"/>
      <c r="CZ17" s="203"/>
      <c r="DA17" s="203"/>
      <c r="DB17" s="203"/>
      <c r="DC17" s="203"/>
      <c r="DD17" s="203"/>
      <c r="DE17" s="203"/>
      <c r="DF17" s="203"/>
      <c r="DG17" s="203"/>
      <c r="DH17" s="203"/>
      <c r="DI17" s="203"/>
      <c r="DJ17" s="203"/>
      <c r="DK17" s="203"/>
      <c r="DL17" s="203"/>
      <c r="DM17" s="203"/>
      <c r="DN17" s="203"/>
      <c r="DO17" s="203"/>
      <c r="DP17" s="203"/>
      <c r="DQ17" s="203"/>
      <c r="DR17" s="203"/>
      <c r="DS17" s="203"/>
      <c r="DT17" s="203"/>
      <c r="DU17" s="203"/>
      <c r="DV17" s="203"/>
      <c r="DW17" s="203"/>
      <c r="DX17" s="203"/>
      <c r="DY17" s="203"/>
      <c r="DZ17" s="202"/>
      <c r="EA17" s="202"/>
    </row>
    <row r="18" spans="1:131" s="35" customFormat="1" ht="15" hidden="1" x14ac:dyDescent="0.25">
      <c r="A18" s="202"/>
      <c r="B18" s="202"/>
      <c r="C18" s="202"/>
      <c r="D18" s="202"/>
      <c r="E18" s="202"/>
      <c r="F18" s="1"/>
      <c r="G18" s="202"/>
      <c r="H18" s="202"/>
      <c r="I18" s="202"/>
      <c r="J18" s="202"/>
      <c r="K18" s="202"/>
      <c r="L18" s="202"/>
      <c r="M18" s="202"/>
      <c r="N18" s="202"/>
      <c r="O18" s="202"/>
      <c r="P18" s="202"/>
      <c r="Q18" s="203"/>
      <c r="R18" s="6"/>
      <c r="S18" s="203"/>
      <c r="U18" s="202"/>
      <c r="V18" s="202"/>
      <c r="X18" s="202"/>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B18" s="203"/>
      <c r="CC18" s="203"/>
      <c r="CD18" s="203"/>
      <c r="CE18" s="203"/>
      <c r="CF18" s="203"/>
      <c r="CG18" s="203"/>
      <c r="CH18" s="203"/>
      <c r="CI18" s="203"/>
      <c r="CJ18" s="203"/>
      <c r="CK18" s="203"/>
      <c r="CL18" s="203"/>
      <c r="CM18" s="203"/>
      <c r="CN18" s="203"/>
      <c r="CO18" s="203"/>
      <c r="CP18" s="203"/>
      <c r="CQ18" s="203"/>
      <c r="CR18" s="203"/>
      <c r="CS18" s="203"/>
      <c r="CT18" s="203"/>
      <c r="CU18" s="203"/>
      <c r="CV18" s="203"/>
      <c r="CW18" s="203"/>
      <c r="CX18" s="203"/>
      <c r="CY18" s="203"/>
      <c r="CZ18" s="203"/>
      <c r="DA18" s="203"/>
      <c r="DB18" s="203"/>
      <c r="DC18" s="203"/>
      <c r="DD18" s="203"/>
      <c r="DE18" s="203"/>
      <c r="DF18" s="203"/>
      <c r="DG18" s="203"/>
      <c r="DH18" s="203"/>
      <c r="DI18" s="203"/>
      <c r="DJ18" s="203"/>
      <c r="DK18" s="203"/>
      <c r="DL18" s="203"/>
      <c r="DM18" s="203"/>
      <c r="DN18" s="203"/>
      <c r="DO18" s="203"/>
      <c r="DP18" s="203"/>
      <c r="DQ18" s="203"/>
      <c r="DR18" s="203"/>
      <c r="DS18" s="203"/>
      <c r="DT18" s="203"/>
      <c r="DU18" s="203"/>
      <c r="DV18" s="203"/>
      <c r="DW18" s="203"/>
      <c r="DX18" s="203"/>
      <c r="DY18" s="203"/>
      <c r="DZ18" s="202"/>
      <c r="EA18" s="202"/>
    </row>
    <row r="19" spans="1:131" s="35" customFormat="1" ht="15" hidden="1" x14ac:dyDescent="0.25">
      <c r="A19" s="202"/>
      <c r="B19" s="202"/>
      <c r="C19" s="202"/>
      <c r="D19" s="202"/>
      <c r="E19" s="202"/>
      <c r="F19" s="1"/>
      <c r="G19" s="202"/>
      <c r="H19" s="202"/>
      <c r="I19" s="202"/>
      <c r="J19" s="202"/>
      <c r="K19" s="202"/>
      <c r="L19" s="202"/>
      <c r="M19" s="202"/>
      <c r="N19" s="202"/>
      <c r="O19" s="202"/>
      <c r="P19" s="202"/>
      <c r="Q19" s="203"/>
      <c r="R19" s="6"/>
      <c r="S19" s="203"/>
      <c r="U19" s="202"/>
      <c r="V19" s="202"/>
      <c r="X19" s="202"/>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03"/>
      <c r="CI19" s="203"/>
      <c r="CJ19" s="203"/>
      <c r="CK19" s="203"/>
      <c r="CL19" s="203"/>
      <c r="CM19" s="203"/>
      <c r="CN19" s="203"/>
      <c r="CO19" s="203"/>
      <c r="CP19" s="203"/>
      <c r="CQ19" s="203"/>
      <c r="CR19" s="203"/>
      <c r="CS19" s="203"/>
      <c r="CT19" s="203"/>
      <c r="CU19" s="203"/>
      <c r="CV19" s="203"/>
      <c r="CW19" s="203"/>
      <c r="CX19" s="203"/>
      <c r="CY19" s="203"/>
      <c r="CZ19" s="203"/>
      <c r="DA19" s="203"/>
      <c r="DB19" s="203"/>
      <c r="DC19" s="203"/>
      <c r="DD19" s="203"/>
      <c r="DE19" s="203"/>
      <c r="DF19" s="203"/>
      <c r="DG19" s="203"/>
      <c r="DH19" s="203"/>
      <c r="DI19" s="203"/>
      <c r="DJ19" s="203"/>
      <c r="DK19" s="203"/>
      <c r="DL19" s="203"/>
      <c r="DM19" s="203"/>
      <c r="DN19" s="203"/>
      <c r="DO19" s="203"/>
      <c r="DP19" s="203"/>
      <c r="DQ19" s="203"/>
      <c r="DR19" s="203"/>
      <c r="DS19" s="203"/>
      <c r="DT19" s="203"/>
      <c r="DU19" s="203"/>
      <c r="DV19" s="203"/>
      <c r="DW19" s="203"/>
      <c r="DX19" s="203"/>
      <c r="DY19" s="203"/>
      <c r="DZ19" s="202"/>
      <c r="EA19" s="202"/>
    </row>
    <row r="20" spans="1:131" s="35" customFormat="1" ht="15" hidden="1" x14ac:dyDescent="0.25">
      <c r="A20" s="202"/>
      <c r="B20" s="202"/>
      <c r="C20" s="202"/>
      <c r="D20" s="202"/>
      <c r="E20" s="202"/>
      <c r="F20" s="1"/>
      <c r="G20" s="202"/>
      <c r="H20" s="202"/>
      <c r="I20" s="202"/>
      <c r="J20" s="202"/>
      <c r="K20" s="202"/>
      <c r="L20" s="202"/>
      <c r="M20" s="202"/>
      <c r="N20" s="202"/>
      <c r="O20" s="202"/>
      <c r="P20" s="202"/>
      <c r="Q20" s="203"/>
      <c r="R20" s="6"/>
      <c r="S20" s="203"/>
      <c r="U20" s="202"/>
      <c r="V20" s="202"/>
      <c r="X20" s="202"/>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203"/>
      <c r="CO20" s="203"/>
      <c r="CP20" s="203"/>
      <c r="CQ20" s="203"/>
      <c r="CR20" s="203"/>
      <c r="CS20" s="203"/>
      <c r="CT20" s="203"/>
      <c r="CU20" s="203"/>
      <c r="CV20" s="203"/>
      <c r="CW20" s="203"/>
      <c r="CX20" s="203"/>
      <c r="CY20" s="203"/>
      <c r="CZ20" s="203"/>
      <c r="DA20" s="203"/>
      <c r="DB20" s="203"/>
      <c r="DC20" s="203"/>
      <c r="DD20" s="203"/>
      <c r="DE20" s="203"/>
      <c r="DF20" s="203"/>
      <c r="DG20" s="203"/>
      <c r="DH20" s="203"/>
      <c r="DI20" s="203"/>
      <c r="DJ20" s="203"/>
      <c r="DK20" s="203"/>
      <c r="DL20" s="203"/>
      <c r="DM20" s="203"/>
      <c r="DN20" s="203"/>
      <c r="DO20" s="203"/>
      <c r="DP20" s="203"/>
      <c r="DQ20" s="203"/>
      <c r="DR20" s="203"/>
      <c r="DS20" s="203"/>
      <c r="DT20" s="203"/>
      <c r="DU20" s="203"/>
      <c r="DV20" s="203"/>
      <c r="DW20" s="203"/>
      <c r="DX20" s="203"/>
      <c r="DY20" s="203"/>
      <c r="DZ20" s="202"/>
      <c r="EA20" s="202"/>
    </row>
    <row r="21" spans="1:131" s="35" customFormat="1" ht="15" hidden="1" x14ac:dyDescent="0.25">
      <c r="A21" s="202"/>
      <c r="B21" s="202"/>
      <c r="C21" s="202"/>
      <c r="D21" s="202"/>
      <c r="E21" s="202"/>
      <c r="F21" s="1"/>
      <c r="G21" s="202"/>
      <c r="H21" s="202"/>
      <c r="I21" s="202"/>
      <c r="J21" s="202"/>
      <c r="K21" s="202"/>
      <c r="L21" s="202"/>
      <c r="M21" s="202"/>
      <c r="N21" s="202"/>
      <c r="O21" s="202"/>
      <c r="P21" s="202"/>
      <c r="Q21" s="203"/>
      <c r="R21" s="6"/>
      <c r="S21" s="203"/>
      <c r="U21" s="202"/>
      <c r="V21" s="202"/>
      <c r="X21" s="202"/>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c r="CV21" s="203"/>
      <c r="CW21" s="203"/>
      <c r="CX21" s="203"/>
      <c r="CY21" s="203"/>
      <c r="CZ21" s="203"/>
      <c r="DA21" s="203"/>
      <c r="DB21" s="203"/>
      <c r="DC21" s="203"/>
      <c r="DD21" s="203"/>
      <c r="DE21" s="203"/>
      <c r="DF21" s="203"/>
      <c r="DG21" s="203"/>
      <c r="DH21" s="203"/>
      <c r="DI21" s="203"/>
      <c r="DJ21" s="203"/>
      <c r="DK21" s="203"/>
      <c r="DL21" s="203"/>
      <c r="DM21" s="203"/>
      <c r="DN21" s="203"/>
      <c r="DO21" s="203"/>
      <c r="DP21" s="203"/>
      <c r="DQ21" s="203"/>
      <c r="DR21" s="203"/>
      <c r="DS21" s="203"/>
      <c r="DT21" s="203"/>
      <c r="DU21" s="203"/>
      <c r="DV21" s="203"/>
      <c r="DW21" s="203"/>
      <c r="DX21" s="203"/>
      <c r="DY21" s="203"/>
      <c r="DZ21" s="202"/>
      <c r="EA21" s="202"/>
    </row>
    <row r="22" spans="1:131" s="35" customFormat="1" ht="15" hidden="1" x14ac:dyDescent="0.25">
      <c r="A22" s="202"/>
      <c r="B22" s="202"/>
      <c r="C22" s="202"/>
      <c r="D22" s="202"/>
      <c r="E22" s="202"/>
      <c r="F22" s="1"/>
      <c r="G22" s="202"/>
      <c r="H22" s="202"/>
      <c r="I22" s="202"/>
      <c r="J22" s="202"/>
      <c r="K22" s="202"/>
      <c r="L22" s="202"/>
      <c r="M22" s="202"/>
      <c r="N22" s="202"/>
      <c r="O22" s="202"/>
      <c r="P22" s="202"/>
      <c r="Q22" s="203"/>
      <c r="R22" s="6"/>
      <c r="S22" s="203"/>
      <c r="U22" s="202"/>
      <c r="V22" s="202"/>
      <c r="X22" s="202"/>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c r="CF22" s="203"/>
      <c r="CG22" s="203"/>
      <c r="CH22" s="203"/>
      <c r="CI22" s="203"/>
      <c r="CJ22" s="203"/>
      <c r="CK22" s="203"/>
      <c r="CL22" s="203"/>
      <c r="CM22" s="203"/>
      <c r="CN22" s="203"/>
      <c r="CO22" s="203"/>
      <c r="CP22" s="203"/>
      <c r="CQ22" s="203"/>
      <c r="CR22" s="203"/>
      <c r="CS22" s="203"/>
      <c r="CT22" s="203"/>
      <c r="CU22" s="203"/>
      <c r="CV22" s="203"/>
      <c r="CW22" s="203"/>
      <c r="CX22" s="203"/>
      <c r="CY22" s="203"/>
      <c r="CZ22" s="203"/>
      <c r="DA22" s="203"/>
      <c r="DB22" s="203"/>
      <c r="DC22" s="203"/>
      <c r="DD22" s="203"/>
      <c r="DE22" s="203"/>
      <c r="DF22" s="203"/>
      <c r="DG22" s="203"/>
      <c r="DH22" s="203"/>
      <c r="DI22" s="203"/>
      <c r="DJ22" s="203"/>
      <c r="DK22" s="203"/>
      <c r="DL22" s="203"/>
      <c r="DM22" s="203"/>
      <c r="DN22" s="203"/>
      <c r="DO22" s="203"/>
      <c r="DP22" s="203"/>
      <c r="DQ22" s="203"/>
      <c r="DR22" s="203"/>
      <c r="DS22" s="203"/>
      <c r="DT22" s="203"/>
      <c r="DU22" s="203"/>
      <c r="DV22" s="203"/>
      <c r="DW22" s="203"/>
      <c r="DX22" s="203"/>
      <c r="DY22" s="203"/>
      <c r="DZ22" s="202"/>
      <c r="EA22" s="202"/>
    </row>
    <row r="23" spans="1:131" s="35" customFormat="1" ht="15" hidden="1" x14ac:dyDescent="0.25">
      <c r="A23" s="202"/>
      <c r="B23" s="202"/>
      <c r="C23" s="202"/>
      <c r="D23" s="202"/>
      <c r="E23" s="202"/>
      <c r="F23" s="1"/>
      <c r="G23" s="202"/>
      <c r="H23" s="202"/>
      <c r="I23" s="202"/>
      <c r="J23" s="202"/>
      <c r="K23" s="202"/>
      <c r="L23" s="202"/>
      <c r="M23" s="202"/>
      <c r="N23" s="202"/>
      <c r="O23" s="202"/>
      <c r="P23" s="202"/>
      <c r="Q23" s="203"/>
      <c r="R23" s="7"/>
      <c r="S23" s="203"/>
      <c r="U23" s="202"/>
      <c r="V23" s="202"/>
      <c r="X23" s="202"/>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c r="CC23" s="203"/>
      <c r="CD23" s="203"/>
      <c r="CE23" s="203"/>
      <c r="CF23" s="203"/>
      <c r="CG23" s="203"/>
      <c r="CH23" s="203"/>
      <c r="CI23" s="203"/>
      <c r="CJ23" s="203"/>
      <c r="CK23" s="203"/>
      <c r="CL23" s="203"/>
      <c r="CM23" s="203"/>
      <c r="CN23" s="203"/>
      <c r="CO23" s="203"/>
      <c r="CP23" s="203"/>
      <c r="CQ23" s="203"/>
      <c r="CR23" s="203"/>
      <c r="CS23" s="203"/>
      <c r="CT23" s="203"/>
      <c r="CU23" s="203"/>
      <c r="CV23" s="203"/>
      <c r="CW23" s="203"/>
      <c r="CX23" s="203"/>
      <c r="CY23" s="203"/>
      <c r="CZ23" s="203"/>
      <c r="DA23" s="203"/>
      <c r="DB23" s="203"/>
      <c r="DC23" s="203"/>
      <c r="DD23" s="203"/>
      <c r="DE23" s="203"/>
      <c r="DF23" s="203"/>
      <c r="DG23" s="203"/>
      <c r="DH23" s="203"/>
      <c r="DI23" s="203"/>
      <c r="DJ23" s="203"/>
      <c r="DK23" s="203"/>
      <c r="DL23" s="203"/>
      <c r="DM23" s="203"/>
      <c r="DN23" s="203"/>
      <c r="DO23" s="203"/>
      <c r="DP23" s="203"/>
      <c r="DQ23" s="203"/>
      <c r="DR23" s="203"/>
      <c r="DS23" s="203"/>
      <c r="DT23" s="203"/>
      <c r="DU23" s="203"/>
      <c r="DV23" s="203"/>
      <c r="DW23" s="203"/>
      <c r="DX23" s="203"/>
      <c r="DY23" s="203"/>
      <c r="DZ23" s="202"/>
      <c r="EA23" s="202"/>
    </row>
    <row r="24" spans="1:131" s="35" customFormat="1" ht="15" hidden="1" x14ac:dyDescent="0.25">
      <c r="A24" s="202"/>
      <c r="B24" s="202"/>
      <c r="C24" s="202"/>
      <c r="D24" s="202"/>
      <c r="E24" s="202"/>
      <c r="F24" s="1"/>
      <c r="G24" s="202"/>
      <c r="H24" s="202"/>
      <c r="I24" s="202"/>
      <c r="J24" s="202"/>
      <c r="K24" s="202"/>
      <c r="L24" s="202"/>
      <c r="M24" s="202"/>
      <c r="N24" s="202"/>
      <c r="O24" s="202"/>
      <c r="P24" s="202"/>
      <c r="Q24" s="202"/>
      <c r="R24" s="3"/>
      <c r="S24" s="202"/>
      <c r="U24" s="202"/>
      <c r="V24" s="202"/>
      <c r="X24" s="202"/>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203"/>
      <c r="CC24" s="203"/>
      <c r="CD24" s="203"/>
      <c r="CE24" s="203"/>
      <c r="CF24" s="203"/>
      <c r="CG24" s="203"/>
      <c r="CH24" s="203"/>
      <c r="CI24" s="203"/>
      <c r="CJ24" s="203"/>
      <c r="CK24" s="203"/>
      <c r="CL24" s="203"/>
      <c r="CM24" s="203"/>
      <c r="CN24" s="203"/>
      <c r="CO24" s="203"/>
      <c r="CP24" s="203"/>
      <c r="CQ24" s="203"/>
      <c r="CR24" s="203"/>
      <c r="CS24" s="203"/>
      <c r="CT24" s="203"/>
      <c r="CU24" s="203"/>
      <c r="CV24" s="203"/>
      <c r="CW24" s="203"/>
      <c r="CX24" s="203"/>
      <c r="CY24" s="203"/>
      <c r="CZ24" s="203"/>
      <c r="DA24" s="203"/>
      <c r="DB24" s="203"/>
      <c r="DC24" s="203"/>
      <c r="DD24" s="203"/>
      <c r="DE24" s="203"/>
      <c r="DF24" s="203"/>
      <c r="DG24" s="203"/>
      <c r="DH24" s="203"/>
      <c r="DI24" s="203"/>
      <c r="DJ24" s="203"/>
      <c r="DK24" s="203"/>
      <c r="DL24" s="203"/>
      <c r="DM24" s="203"/>
      <c r="DN24" s="203"/>
      <c r="DO24" s="203"/>
      <c r="DP24" s="203"/>
      <c r="DQ24" s="203"/>
      <c r="DR24" s="203"/>
      <c r="DS24" s="203"/>
      <c r="DT24" s="203"/>
      <c r="DU24" s="203"/>
      <c r="DV24" s="203"/>
      <c r="DW24" s="203"/>
      <c r="DX24" s="203"/>
      <c r="DY24" s="203"/>
      <c r="DZ24" s="202"/>
      <c r="EA24" s="202"/>
    </row>
    <row r="25" spans="1:131" s="35" customFormat="1" ht="15" hidden="1" x14ac:dyDescent="0.25">
      <c r="A25" s="202"/>
      <c r="B25" s="202"/>
      <c r="C25" s="202"/>
      <c r="D25" s="202"/>
      <c r="E25" s="202"/>
      <c r="F25" s="1"/>
      <c r="G25" s="202"/>
      <c r="H25" s="202"/>
      <c r="I25" s="202"/>
      <c r="J25" s="202"/>
      <c r="K25" s="202"/>
      <c r="L25" s="202"/>
      <c r="M25" s="202"/>
      <c r="N25" s="202"/>
      <c r="O25" s="202"/>
      <c r="P25" s="202"/>
      <c r="Q25" s="202"/>
      <c r="R25" s="3"/>
      <c r="S25" s="202"/>
      <c r="U25" s="202"/>
      <c r="V25" s="202"/>
      <c r="X25" s="202"/>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203"/>
      <c r="BN25" s="203"/>
      <c r="BO25" s="203"/>
      <c r="BP25" s="203"/>
      <c r="BQ25" s="203"/>
      <c r="BR25" s="203"/>
      <c r="BS25" s="203"/>
      <c r="BT25" s="203"/>
      <c r="BU25" s="203"/>
      <c r="BV25" s="203"/>
      <c r="BW25" s="203"/>
      <c r="BX25" s="203"/>
      <c r="BY25" s="203"/>
      <c r="BZ25" s="203"/>
      <c r="CA25" s="203"/>
      <c r="CB25" s="203"/>
      <c r="CC25" s="203"/>
      <c r="CD25" s="203"/>
      <c r="CE25" s="203"/>
      <c r="CF25" s="203"/>
      <c r="CG25" s="203"/>
      <c r="CH25" s="203"/>
      <c r="CI25" s="203"/>
      <c r="CJ25" s="203"/>
      <c r="CK25" s="203"/>
      <c r="CL25" s="203"/>
      <c r="CM25" s="203"/>
      <c r="CN25" s="203"/>
      <c r="CO25" s="203"/>
      <c r="CP25" s="203"/>
      <c r="CQ25" s="203"/>
      <c r="CR25" s="203"/>
      <c r="CS25" s="203"/>
      <c r="CT25" s="203"/>
      <c r="CU25" s="203"/>
      <c r="CV25" s="203"/>
      <c r="CW25" s="203"/>
      <c r="CX25" s="203"/>
      <c r="CY25" s="203"/>
      <c r="CZ25" s="203"/>
      <c r="DA25" s="203"/>
      <c r="DB25" s="203"/>
      <c r="DC25" s="203"/>
      <c r="DD25" s="203"/>
      <c r="DE25" s="203"/>
      <c r="DF25" s="203"/>
      <c r="DG25" s="203"/>
      <c r="DH25" s="203"/>
      <c r="DI25" s="203"/>
      <c r="DJ25" s="203"/>
      <c r="DK25" s="203"/>
      <c r="DL25" s="203"/>
      <c r="DM25" s="203"/>
      <c r="DN25" s="203"/>
      <c r="DO25" s="203"/>
      <c r="DP25" s="203"/>
      <c r="DQ25" s="203"/>
      <c r="DR25" s="203"/>
      <c r="DS25" s="203"/>
      <c r="DT25" s="203"/>
      <c r="DU25" s="203"/>
      <c r="DV25" s="203"/>
      <c r="DW25" s="203"/>
      <c r="DX25" s="203"/>
      <c r="DY25" s="203"/>
      <c r="DZ25" s="202"/>
      <c r="EA25" s="202"/>
    </row>
    <row r="26" spans="1:131" s="35" customFormat="1" ht="15" hidden="1" x14ac:dyDescent="0.25">
      <c r="A26" s="202"/>
      <c r="B26" s="202"/>
      <c r="C26" s="202"/>
      <c r="D26" s="202"/>
      <c r="E26" s="202"/>
      <c r="F26" s="1"/>
      <c r="G26" s="202"/>
      <c r="H26" s="202"/>
      <c r="I26" s="202"/>
      <c r="J26" s="202"/>
      <c r="K26" s="202"/>
      <c r="L26" s="202"/>
      <c r="M26" s="202"/>
      <c r="N26" s="202"/>
      <c r="O26" s="202"/>
      <c r="P26" s="202"/>
      <c r="Q26" s="202"/>
      <c r="R26" s="3"/>
      <c r="S26" s="202"/>
      <c r="U26" s="202"/>
      <c r="V26" s="202"/>
      <c r="X26" s="202"/>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203"/>
      <c r="BN26" s="203"/>
      <c r="BO26" s="203"/>
      <c r="BP26" s="203"/>
      <c r="BQ26" s="203"/>
      <c r="BR26" s="203"/>
      <c r="BS26" s="203"/>
      <c r="BT26" s="203"/>
      <c r="BU26" s="203"/>
      <c r="BV26" s="203"/>
      <c r="BW26" s="203"/>
      <c r="BX26" s="203"/>
      <c r="BY26" s="203"/>
      <c r="BZ26" s="203"/>
      <c r="CA26" s="203"/>
      <c r="CB26" s="203"/>
      <c r="CC26" s="203"/>
      <c r="CD26" s="203"/>
      <c r="CE26" s="203"/>
      <c r="CF26" s="203"/>
      <c r="CG26" s="203"/>
      <c r="CH26" s="203"/>
      <c r="CI26" s="203"/>
      <c r="CJ26" s="203"/>
      <c r="CK26" s="203"/>
      <c r="CL26" s="203"/>
      <c r="CM26" s="203"/>
      <c r="CN26" s="203"/>
      <c r="CO26" s="203"/>
      <c r="CP26" s="203"/>
      <c r="CQ26" s="203"/>
      <c r="CR26" s="203"/>
      <c r="CS26" s="203"/>
      <c r="CT26" s="203"/>
      <c r="CU26" s="203"/>
      <c r="CV26" s="203"/>
      <c r="CW26" s="203"/>
      <c r="CX26" s="203"/>
      <c r="CY26" s="203"/>
      <c r="CZ26" s="203"/>
      <c r="DA26" s="203"/>
      <c r="DB26" s="203"/>
      <c r="DC26" s="203"/>
      <c r="DD26" s="203"/>
      <c r="DE26" s="203"/>
      <c r="DF26" s="203"/>
      <c r="DG26" s="203"/>
      <c r="DH26" s="203"/>
      <c r="DI26" s="203"/>
      <c r="DJ26" s="203"/>
      <c r="DK26" s="203"/>
      <c r="DL26" s="203"/>
      <c r="DM26" s="203"/>
      <c r="DN26" s="203"/>
      <c r="DO26" s="203"/>
      <c r="DP26" s="203"/>
      <c r="DQ26" s="203"/>
      <c r="DR26" s="203"/>
      <c r="DS26" s="203"/>
      <c r="DT26" s="203"/>
      <c r="DU26" s="203"/>
      <c r="DV26" s="203"/>
      <c r="DW26" s="203"/>
      <c r="DX26" s="203"/>
      <c r="DY26" s="203"/>
      <c r="DZ26" s="202"/>
      <c r="EA26" s="202"/>
    </row>
    <row r="27" spans="1:131" s="35" customFormat="1" ht="15" hidden="1" x14ac:dyDescent="0.25">
      <c r="A27" s="202"/>
      <c r="B27" s="202"/>
      <c r="C27" s="202"/>
      <c r="D27" s="202"/>
      <c r="E27" s="202"/>
      <c r="F27" s="1"/>
      <c r="G27" s="202"/>
      <c r="H27" s="202"/>
      <c r="I27" s="202"/>
      <c r="J27" s="202"/>
      <c r="K27" s="202"/>
      <c r="L27" s="202"/>
      <c r="M27" s="202"/>
      <c r="N27" s="202"/>
      <c r="O27" s="202"/>
      <c r="P27" s="202"/>
      <c r="Q27" s="202"/>
      <c r="R27" s="3"/>
      <c r="S27" s="202"/>
      <c r="U27" s="202"/>
      <c r="V27" s="202"/>
      <c r="X27" s="202"/>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c r="BW27" s="203"/>
      <c r="BX27" s="203"/>
      <c r="BY27" s="203"/>
      <c r="BZ27" s="203"/>
      <c r="CA27" s="203"/>
      <c r="CB27" s="203"/>
      <c r="CC27" s="203"/>
      <c r="CD27" s="203"/>
      <c r="CE27" s="203"/>
      <c r="CF27" s="203"/>
      <c r="CG27" s="203"/>
      <c r="CH27" s="203"/>
      <c r="CI27" s="203"/>
      <c r="CJ27" s="203"/>
      <c r="CK27" s="203"/>
      <c r="CL27" s="203"/>
      <c r="CM27" s="203"/>
      <c r="CN27" s="203"/>
      <c r="CO27" s="203"/>
      <c r="CP27" s="203"/>
      <c r="CQ27" s="203"/>
      <c r="CR27" s="203"/>
      <c r="CS27" s="203"/>
      <c r="CT27" s="203"/>
      <c r="CU27" s="203"/>
      <c r="CV27" s="203"/>
      <c r="CW27" s="203"/>
      <c r="CX27" s="203"/>
      <c r="CY27" s="203"/>
      <c r="CZ27" s="203"/>
      <c r="DA27" s="203"/>
      <c r="DB27" s="203"/>
      <c r="DC27" s="203"/>
      <c r="DD27" s="203"/>
      <c r="DE27" s="203"/>
      <c r="DF27" s="203"/>
      <c r="DG27" s="203"/>
      <c r="DH27" s="203"/>
      <c r="DI27" s="203"/>
      <c r="DJ27" s="203"/>
      <c r="DK27" s="203"/>
      <c r="DL27" s="203"/>
      <c r="DM27" s="203"/>
      <c r="DN27" s="203"/>
      <c r="DO27" s="203"/>
      <c r="DP27" s="203"/>
      <c r="DQ27" s="203"/>
      <c r="DR27" s="203"/>
      <c r="DS27" s="203"/>
      <c r="DT27" s="203"/>
      <c r="DU27" s="203"/>
      <c r="DV27" s="203"/>
      <c r="DW27" s="203"/>
      <c r="DX27" s="203"/>
      <c r="DY27" s="203"/>
      <c r="DZ27" s="202"/>
      <c r="EA27" s="202"/>
    </row>
    <row r="28" spans="1:131" s="35" customFormat="1" ht="15" hidden="1" x14ac:dyDescent="0.25">
      <c r="A28" s="202"/>
      <c r="B28" s="202"/>
      <c r="C28" s="202"/>
      <c r="D28" s="202"/>
      <c r="E28" s="202"/>
      <c r="F28" s="1"/>
      <c r="G28" s="202"/>
      <c r="H28" s="202"/>
      <c r="I28" s="202"/>
      <c r="J28" s="202"/>
      <c r="K28" s="202"/>
      <c r="L28" s="202"/>
      <c r="M28" s="202"/>
      <c r="N28" s="202"/>
      <c r="O28" s="202"/>
      <c r="P28" s="202"/>
      <c r="Q28" s="202"/>
      <c r="R28" s="3"/>
      <c r="S28" s="202"/>
      <c r="U28" s="202"/>
      <c r="V28" s="202"/>
      <c r="X28" s="202"/>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c r="BH28" s="203"/>
      <c r="BI28" s="203"/>
      <c r="BJ28" s="203"/>
      <c r="BK28" s="203"/>
      <c r="BL28" s="203"/>
      <c r="BM28" s="203"/>
      <c r="BN28" s="203"/>
      <c r="BO28" s="203"/>
      <c r="BP28" s="203"/>
      <c r="BQ28" s="203"/>
      <c r="BR28" s="203"/>
      <c r="BS28" s="203"/>
      <c r="BT28" s="203"/>
      <c r="BU28" s="203"/>
      <c r="BV28" s="203"/>
      <c r="BW28" s="203"/>
      <c r="BX28" s="203"/>
      <c r="BY28" s="203"/>
      <c r="BZ28" s="203"/>
      <c r="CA28" s="203"/>
      <c r="CB28" s="203"/>
      <c r="CC28" s="203"/>
      <c r="CD28" s="203"/>
      <c r="CE28" s="203"/>
      <c r="CF28" s="203"/>
      <c r="CG28" s="203"/>
      <c r="CH28" s="203"/>
      <c r="CI28" s="203"/>
      <c r="CJ28" s="203"/>
      <c r="CK28" s="203"/>
      <c r="CL28" s="203"/>
      <c r="CM28" s="203"/>
      <c r="CN28" s="203"/>
      <c r="CO28" s="203"/>
      <c r="CP28" s="203"/>
      <c r="CQ28" s="203"/>
      <c r="CR28" s="203"/>
      <c r="CS28" s="203"/>
      <c r="CT28" s="203"/>
      <c r="CU28" s="203"/>
      <c r="CV28" s="203"/>
      <c r="CW28" s="203"/>
      <c r="CX28" s="203"/>
      <c r="CY28" s="203"/>
      <c r="CZ28" s="203"/>
      <c r="DA28" s="203"/>
      <c r="DB28" s="203"/>
      <c r="DC28" s="203"/>
      <c r="DD28" s="203"/>
      <c r="DE28" s="203"/>
      <c r="DF28" s="203"/>
      <c r="DG28" s="203"/>
      <c r="DH28" s="203"/>
      <c r="DI28" s="203"/>
      <c r="DJ28" s="203"/>
      <c r="DK28" s="203"/>
      <c r="DL28" s="203"/>
      <c r="DM28" s="203"/>
      <c r="DN28" s="203"/>
      <c r="DO28" s="203"/>
      <c r="DP28" s="203"/>
      <c r="DQ28" s="203"/>
      <c r="DR28" s="203"/>
      <c r="DS28" s="203"/>
      <c r="DT28" s="203"/>
      <c r="DU28" s="203"/>
      <c r="DV28" s="203"/>
      <c r="DW28" s="203"/>
      <c r="DX28" s="203"/>
      <c r="DY28" s="203"/>
      <c r="DZ28" s="202"/>
      <c r="EA28" s="202"/>
    </row>
    <row r="29" spans="1:131" s="35" customFormat="1" ht="15" hidden="1" x14ac:dyDescent="0.25">
      <c r="A29" s="202"/>
      <c r="B29" s="202"/>
      <c r="C29" s="202"/>
      <c r="D29" s="202"/>
      <c r="E29" s="202"/>
      <c r="F29" s="1"/>
      <c r="G29" s="202"/>
      <c r="H29" s="202"/>
      <c r="I29" s="202"/>
      <c r="J29" s="202"/>
      <c r="K29" s="202"/>
      <c r="L29" s="202"/>
      <c r="M29" s="202"/>
      <c r="N29" s="202"/>
      <c r="O29" s="202"/>
      <c r="P29" s="202"/>
      <c r="Q29" s="202"/>
      <c r="R29" s="3"/>
      <c r="S29" s="202"/>
      <c r="U29" s="202"/>
      <c r="V29" s="202"/>
      <c r="X29" s="202"/>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203"/>
      <c r="BT29" s="203"/>
      <c r="BU29" s="203"/>
      <c r="BV29" s="203"/>
      <c r="BW29" s="203"/>
      <c r="BX29" s="203"/>
      <c r="BY29" s="203"/>
      <c r="BZ29" s="203"/>
      <c r="CA29" s="203"/>
      <c r="CB29" s="203"/>
      <c r="CC29" s="203"/>
      <c r="CD29" s="203"/>
      <c r="CE29" s="203"/>
      <c r="CF29" s="203"/>
      <c r="CG29" s="203"/>
      <c r="CH29" s="203"/>
      <c r="CI29" s="203"/>
      <c r="CJ29" s="203"/>
      <c r="CK29" s="203"/>
      <c r="CL29" s="203"/>
      <c r="CM29" s="203"/>
      <c r="CN29" s="203"/>
      <c r="CO29" s="203"/>
      <c r="CP29" s="203"/>
      <c r="CQ29" s="203"/>
      <c r="CR29" s="203"/>
      <c r="CS29" s="203"/>
      <c r="CT29" s="203"/>
      <c r="CU29" s="203"/>
      <c r="CV29" s="203"/>
      <c r="CW29" s="203"/>
      <c r="CX29" s="203"/>
      <c r="CY29" s="203"/>
      <c r="CZ29" s="203"/>
      <c r="DA29" s="203"/>
      <c r="DB29" s="203"/>
      <c r="DC29" s="203"/>
      <c r="DD29" s="203"/>
      <c r="DE29" s="203"/>
      <c r="DF29" s="203"/>
      <c r="DG29" s="203"/>
      <c r="DH29" s="203"/>
      <c r="DI29" s="203"/>
      <c r="DJ29" s="203"/>
      <c r="DK29" s="203"/>
      <c r="DL29" s="203"/>
      <c r="DM29" s="203"/>
      <c r="DN29" s="203"/>
      <c r="DO29" s="203"/>
      <c r="DP29" s="203"/>
      <c r="DQ29" s="203"/>
      <c r="DR29" s="203"/>
      <c r="DS29" s="203"/>
      <c r="DT29" s="203"/>
      <c r="DU29" s="203"/>
      <c r="DV29" s="203"/>
      <c r="DW29" s="203"/>
      <c r="DX29" s="203"/>
      <c r="DY29" s="203"/>
      <c r="DZ29" s="202"/>
      <c r="EA29" s="202"/>
    </row>
    <row r="30" spans="1:131" s="35" customFormat="1" ht="15" hidden="1" x14ac:dyDescent="0.25">
      <c r="A30" s="202"/>
      <c r="B30" s="202"/>
      <c r="C30" s="202"/>
      <c r="D30" s="202"/>
      <c r="E30" s="202"/>
      <c r="F30" s="1"/>
      <c r="G30" s="202"/>
      <c r="H30" s="202"/>
      <c r="I30" s="202"/>
      <c r="J30" s="202"/>
      <c r="K30" s="202"/>
      <c r="L30" s="202"/>
      <c r="M30" s="202"/>
      <c r="N30" s="202"/>
      <c r="O30" s="202"/>
      <c r="P30" s="202"/>
      <c r="Q30" s="202"/>
      <c r="R30" s="3"/>
      <c r="S30" s="202"/>
      <c r="U30" s="202"/>
      <c r="V30" s="202"/>
      <c r="X30" s="202"/>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c r="BH30" s="203"/>
      <c r="BI30" s="203"/>
      <c r="BJ30" s="203"/>
      <c r="BK30" s="203"/>
      <c r="BL30" s="203"/>
      <c r="BM30" s="203"/>
      <c r="BN30" s="203"/>
      <c r="BO30" s="203"/>
      <c r="BP30" s="203"/>
      <c r="BQ30" s="203"/>
      <c r="BR30" s="203"/>
      <c r="BS30" s="203"/>
      <c r="BT30" s="203"/>
      <c r="BU30" s="203"/>
      <c r="BV30" s="203"/>
      <c r="BW30" s="203"/>
      <c r="BX30" s="203"/>
      <c r="BY30" s="203"/>
      <c r="BZ30" s="203"/>
      <c r="CA30" s="203"/>
      <c r="CB30" s="203"/>
      <c r="CC30" s="203"/>
      <c r="CD30" s="203"/>
      <c r="CE30" s="203"/>
      <c r="CF30" s="203"/>
      <c r="CG30" s="203"/>
      <c r="CH30" s="203"/>
      <c r="CI30" s="203"/>
      <c r="CJ30" s="203"/>
      <c r="CK30" s="203"/>
      <c r="CL30" s="203"/>
      <c r="CM30" s="203"/>
      <c r="CN30" s="203"/>
      <c r="CO30" s="203"/>
      <c r="CP30" s="203"/>
      <c r="CQ30" s="203"/>
      <c r="CR30" s="203"/>
      <c r="CS30" s="203"/>
      <c r="CT30" s="203"/>
      <c r="CU30" s="203"/>
      <c r="CV30" s="203"/>
      <c r="CW30" s="203"/>
      <c r="CX30" s="203"/>
      <c r="CY30" s="203"/>
      <c r="CZ30" s="203"/>
      <c r="DA30" s="203"/>
      <c r="DB30" s="203"/>
      <c r="DC30" s="203"/>
      <c r="DD30" s="203"/>
      <c r="DE30" s="203"/>
      <c r="DF30" s="203"/>
      <c r="DG30" s="203"/>
      <c r="DH30" s="203"/>
      <c r="DI30" s="203"/>
      <c r="DJ30" s="203"/>
      <c r="DK30" s="203"/>
      <c r="DL30" s="203"/>
      <c r="DM30" s="203"/>
      <c r="DN30" s="203"/>
      <c r="DO30" s="203"/>
      <c r="DP30" s="203"/>
      <c r="DQ30" s="203"/>
      <c r="DR30" s="203"/>
      <c r="DS30" s="203"/>
      <c r="DT30" s="203"/>
      <c r="DU30" s="203"/>
      <c r="DV30" s="203"/>
      <c r="DW30" s="203"/>
      <c r="DX30" s="203"/>
      <c r="DY30" s="203"/>
      <c r="DZ30" s="202"/>
      <c r="EA30" s="202"/>
    </row>
    <row r="31" spans="1:131" ht="15" hidden="1" x14ac:dyDescent="0.25"/>
    <row r="32" spans="1:131" ht="15" hidden="1" x14ac:dyDescent="0.25"/>
    <row r="33" ht="15" hidden="1" x14ac:dyDescent="0.25"/>
    <row r="34" ht="15" hidden="1" x14ac:dyDescent="0.25"/>
    <row r="35" ht="15" hidden="1" x14ac:dyDescent="0.25"/>
    <row r="36" ht="15" hidden="1" x14ac:dyDescent="0.25"/>
    <row r="37" ht="15" hidden="1" x14ac:dyDescent="0.25"/>
    <row r="38" ht="15" hidden="1" x14ac:dyDescent="0.25"/>
    <row r="39" ht="15" hidden="1" x14ac:dyDescent="0.25"/>
    <row r="40" ht="15" hidden="1" x14ac:dyDescent="0.25"/>
    <row r="41" ht="15" hidden="1" x14ac:dyDescent="0.25"/>
    <row r="42" ht="15" hidden="1" x14ac:dyDescent="0.25"/>
    <row r="43" ht="15" hidden="1" x14ac:dyDescent="0.25"/>
    <row r="44" ht="15" hidden="1" x14ac:dyDescent="0.25"/>
    <row r="45" ht="15" hidden="1" x14ac:dyDescent="0.25"/>
    <row r="46" ht="15" hidden="1" x14ac:dyDescent="0.25"/>
    <row r="47" ht="15" hidden="1" x14ac:dyDescent="0.25"/>
    <row r="48"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x14ac:dyDescent="0.25"/>
    <row r="57" ht="15" hidden="1" x14ac:dyDescent="0.25"/>
    <row r="58" ht="15" hidden="1" x14ac:dyDescent="0.25"/>
    <row r="59" ht="15" hidden="1" x14ac:dyDescent="0.25"/>
    <row r="60" ht="15" hidden="1" x14ac:dyDescent="0.25"/>
    <row r="61" ht="15" hidden="1" x14ac:dyDescent="0.25"/>
    <row r="62" ht="15" hidden="1" x14ac:dyDescent="0.25"/>
    <row r="63" ht="15" hidden="1" x14ac:dyDescent="0.25"/>
    <row r="64" ht="15" hidden="1" x14ac:dyDescent="0.25"/>
    <row r="65" ht="15" hidden="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row r="821" ht="15" hidden="1" customHeight="1" x14ac:dyDescent="0.25"/>
    <row r="822" ht="15" hidden="1" customHeight="1" x14ac:dyDescent="0.25"/>
    <row r="823" ht="15" hidden="1" customHeight="1" x14ac:dyDescent="0.25"/>
    <row r="824" ht="15" hidden="1" customHeight="1" x14ac:dyDescent="0.25"/>
    <row r="825" ht="15" hidden="1" customHeight="1" x14ac:dyDescent="0.25"/>
    <row r="826" ht="15" hidden="1" customHeight="1" x14ac:dyDescent="0.25"/>
    <row r="827" ht="15" hidden="1" customHeight="1" x14ac:dyDescent="0.25"/>
    <row r="828" ht="15" hidden="1" customHeight="1" x14ac:dyDescent="0.25"/>
    <row r="829" ht="15" hidden="1" customHeight="1" x14ac:dyDescent="0.25"/>
    <row r="830" ht="15" hidden="1" customHeight="1" x14ac:dyDescent="0.25"/>
    <row r="831" ht="15" hidden="1" customHeight="1" x14ac:dyDescent="0.25"/>
    <row r="832" ht="15" hidden="1" customHeight="1" x14ac:dyDescent="0.25"/>
    <row r="833" ht="15" hidden="1" customHeight="1" x14ac:dyDescent="0.25"/>
    <row r="834" ht="15" hidden="1" customHeight="1" x14ac:dyDescent="0.25"/>
  </sheetData>
  <sheetProtection algorithmName="SHA-512" hashValue="+7uxMN5Z+rNNV6spjdzs47CtrYU0AyykTqgvaJah35LyWN9NqxNhPNhs3KOVM6awJacH3J6qdQHhNfFLjXFxTw==" saltValue="39XSN7sjCmXKwlQZXjWTTw==" spinCount="100000" sheet="1" formatCells="0" formatColumns="0" formatRows="0" insertColumns="0" insertRows="0" insertHyperlinks="0" deleteColumns="0" deleteRows="0" sort="0" autoFilter="0" pivotTables="0"/>
  <mergeCells count="12">
    <mergeCell ref="M8:M9"/>
    <mergeCell ref="A8:A9"/>
    <mergeCell ref="B8:B9"/>
    <mergeCell ref="C8:C9"/>
    <mergeCell ref="A2:A5"/>
    <mergeCell ref="B2:V2"/>
    <mergeCell ref="W2:X2"/>
    <mergeCell ref="B3:V3"/>
    <mergeCell ref="W3:X3"/>
    <mergeCell ref="B4:V5"/>
    <mergeCell ref="W4:X4"/>
    <mergeCell ref="W5:X5"/>
  </mergeCells>
  <conditionalFormatting sqref="R23:R1048576 R7:R9 R13">
    <cfRule type="cellIs" dxfId="99" priority="21" operator="between">
      <formula>0.51</formula>
      <formula>0.69</formula>
    </cfRule>
    <cfRule type="cellIs" dxfId="98" priority="22" operator="between">
      <formula>0.51</formula>
      <formula>0.69</formula>
    </cfRule>
    <cfRule type="cellIs" dxfId="97" priority="23" operator="lessThan">
      <formula>0.5</formula>
    </cfRule>
    <cfRule type="cellIs" dxfId="96" priority="24" operator="greaterThan">
      <formula>0.7</formula>
    </cfRule>
    <cfRule type="cellIs" dxfId="95" priority="25" operator="between">
      <formula>0.51</formula>
      <formula>0.69</formula>
    </cfRule>
    <cfRule type="cellIs" dxfId="94" priority="26" operator="lessThan">
      <formula>50</formula>
    </cfRule>
    <cfRule type="cellIs" dxfId="93" priority="27" operator="greaterThan">
      <formula>0.7</formula>
    </cfRule>
    <cfRule type="cellIs" dxfId="92" priority="28" operator="between">
      <formula>0.51</formula>
      <formula>0.69</formula>
    </cfRule>
    <cfRule type="cellIs" dxfId="91" priority="29" operator="lessThan">
      <formula>0.5</formula>
    </cfRule>
    <cfRule type="cellIs" dxfId="90" priority="30" operator="greaterThan">
      <formula>0.7</formula>
    </cfRule>
  </conditionalFormatting>
  <conditionalFormatting sqref="R10:R11">
    <cfRule type="cellIs" dxfId="89" priority="11" operator="between">
      <formula>0.51</formula>
      <formula>0.69</formula>
    </cfRule>
    <cfRule type="cellIs" dxfId="88" priority="12" operator="between">
      <formula>0.51</formula>
      <formula>0.69</formula>
    </cfRule>
    <cfRule type="cellIs" dxfId="87" priority="13" operator="lessThan">
      <formula>0.5</formula>
    </cfRule>
    <cfRule type="cellIs" dxfId="86" priority="14" operator="greaterThan">
      <formula>0.7</formula>
    </cfRule>
    <cfRule type="cellIs" dxfId="85" priority="15" operator="between">
      <formula>0.51</formula>
      <formula>0.69</formula>
    </cfRule>
    <cfRule type="cellIs" dxfId="84" priority="16" operator="lessThan">
      <formula>50</formula>
    </cfRule>
    <cfRule type="cellIs" dxfId="83" priority="17" operator="greaterThan">
      <formula>0.7</formula>
    </cfRule>
    <cfRule type="cellIs" dxfId="82" priority="18" operator="between">
      <formula>0.51</formula>
      <formula>0.69</formula>
    </cfRule>
    <cfRule type="cellIs" dxfId="81" priority="19" operator="lessThan">
      <formula>0.5</formula>
    </cfRule>
    <cfRule type="cellIs" dxfId="80" priority="20" operator="greaterThan">
      <formula>0.7</formula>
    </cfRule>
  </conditionalFormatting>
  <conditionalFormatting sqref="R12">
    <cfRule type="cellIs" dxfId="79" priority="1" operator="between">
      <formula>0.51</formula>
      <formula>0.69</formula>
    </cfRule>
    <cfRule type="cellIs" dxfId="78" priority="2" operator="between">
      <formula>0.51</formula>
      <formula>0.69</formula>
    </cfRule>
    <cfRule type="cellIs" dxfId="77" priority="3" operator="lessThan">
      <formula>0.5</formula>
    </cfRule>
    <cfRule type="cellIs" dxfId="76" priority="4" operator="greaterThan">
      <formula>0.7</formula>
    </cfRule>
    <cfRule type="cellIs" dxfId="75" priority="5" operator="between">
      <formula>0.51</formula>
      <formula>0.69</formula>
    </cfRule>
    <cfRule type="cellIs" dxfId="74" priority="6" operator="lessThan">
      <formula>50</formula>
    </cfRule>
    <cfRule type="cellIs" dxfId="73" priority="7" operator="greaterThan">
      <formula>0.7</formula>
    </cfRule>
    <cfRule type="cellIs" dxfId="72" priority="8" operator="between">
      <formula>0.51</formula>
      <formula>0.69</formula>
    </cfRule>
    <cfRule type="cellIs" dxfId="71" priority="9" operator="lessThan">
      <formula>0.5</formula>
    </cfRule>
    <cfRule type="cellIs" dxfId="70" priority="10" operator="greaterThan">
      <formula>0.7</formula>
    </cfRule>
  </conditionalFormatting>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482B"/>
  </sheetPr>
  <dimension ref="A1:EB834"/>
  <sheetViews>
    <sheetView showGridLines="0" topLeftCell="C1" zoomScale="80" zoomScaleNormal="80" workbookViewId="0">
      <selection activeCell="C14" sqref="A14:XFD834"/>
    </sheetView>
  </sheetViews>
  <sheetFormatPr baseColWidth="10" defaultColWidth="0" defaultRowHeight="0" customHeight="1" zeroHeight="1" x14ac:dyDescent="0.25"/>
  <cols>
    <col min="1" max="1" width="11.42578125" style="202" customWidth="1"/>
    <col min="2" max="2" width="45.7109375" style="202" customWidth="1"/>
    <col min="3" max="3" width="17.28515625" style="202" customWidth="1"/>
    <col min="4" max="4" width="14.7109375" style="202" customWidth="1"/>
    <col min="5" max="5" width="42.85546875" style="202" customWidth="1"/>
    <col min="6" max="6" width="21.140625" style="1" hidden="1" customWidth="1"/>
    <col min="7" max="7" width="19.85546875" style="202" hidden="1" customWidth="1"/>
    <col min="8" max="8" width="11.42578125" style="202" hidden="1" customWidth="1"/>
    <col min="9" max="9" width="12.7109375" style="202" hidden="1" customWidth="1"/>
    <col min="10" max="10" width="15.140625" style="202" hidden="1" customWidth="1"/>
    <col min="11" max="11" width="15" style="202" hidden="1" customWidth="1"/>
    <col min="12" max="12" width="18.7109375" style="202" bestFit="1" customWidth="1"/>
    <col min="13" max="13" width="29.28515625" style="202" customWidth="1"/>
    <col min="14" max="14" width="15.7109375" style="202" customWidth="1"/>
    <col min="15" max="15" width="11.42578125" style="202" customWidth="1"/>
    <col min="16" max="16" width="15.42578125" style="202" bestFit="1" customWidth="1"/>
    <col min="17" max="17" width="17.85546875" style="202" bestFit="1" customWidth="1"/>
    <col min="18" max="18" width="11.5703125" style="3" bestFit="1" customWidth="1"/>
    <col min="19" max="19" width="11.42578125" style="202" customWidth="1"/>
    <col min="20" max="20" width="16.7109375" style="35" bestFit="1" customWidth="1"/>
    <col min="21" max="21" width="18.28515625" style="202" bestFit="1" customWidth="1"/>
    <col min="22" max="22" width="11.42578125" style="202" customWidth="1"/>
    <col min="23" max="23" width="14.5703125" style="35" customWidth="1"/>
    <col min="24" max="24" width="19" style="202" bestFit="1" customWidth="1"/>
    <col min="25" max="129" width="11.5703125" style="203" hidden="1" customWidth="1"/>
    <col min="130" max="132" width="11.5703125" style="202" hidden="1" customWidth="1"/>
    <col min="133" max="16384" width="11.42578125" style="202" hidden="1"/>
  </cols>
  <sheetData>
    <row r="1" spans="1:131" ht="15" x14ac:dyDescent="0.25">
      <c r="A1" s="24"/>
      <c r="B1" s="25"/>
      <c r="C1" s="25"/>
      <c r="D1" s="26"/>
      <c r="E1" s="26"/>
      <c r="F1" s="27"/>
      <c r="G1" s="28"/>
      <c r="H1" s="28"/>
      <c r="I1" s="28"/>
      <c r="J1" s="28"/>
      <c r="K1" s="29"/>
      <c r="L1" s="24"/>
      <c r="M1" s="24"/>
      <c r="N1" s="24"/>
      <c r="O1" s="24"/>
      <c r="P1" s="24"/>
      <c r="Q1" s="24"/>
      <c r="R1" s="24"/>
      <c r="S1" s="24"/>
      <c r="T1" s="36"/>
      <c r="U1" s="24"/>
      <c r="V1" s="24"/>
      <c r="W1" s="36"/>
    </row>
    <row r="2" spans="1:131" ht="15" x14ac:dyDescent="0.25">
      <c r="A2" s="386"/>
      <c r="B2" s="387"/>
      <c r="C2" s="387"/>
      <c r="D2" s="387"/>
      <c r="E2" s="387"/>
      <c r="F2" s="387"/>
      <c r="G2" s="387"/>
      <c r="H2" s="387"/>
      <c r="I2" s="387"/>
      <c r="J2" s="387"/>
      <c r="K2" s="387"/>
      <c r="L2" s="387"/>
      <c r="M2" s="387"/>
      <c r="N2" s="387"/>
      <c r="O2" s="387"/>
      <c r="P2" s="387"/>
      <c r="Q2" s="387"/>
      <c r="R2" s="387"/>
      <c r="S2" s="387"/>
      <c r="T2" s="387"/>
      <c r="U2" s="387"/>
      <c r="V2" s="387"/>
      <c r="W2" s="390" t="s">
        <v>86</v>
      </c>
      <c r="X2" s="390"/>
    </row>
    <row r="3" spans="1:131" ht="15" customHeight="1" x14ac:dyDescent="0.25">
      <c r="A3" s="386"/>
      <c r="B3" s="391"/>
      <c r="C3" s="391"/>
      <c r="D3" s="391"/>
      <c r="E3" s="391"/>
      <c r="F3" s="391"/>
      <c r="G3" s="391"/>
      <c r="H3" s="391"/>
      <c r="I3" s="391"/>
      <c r="J3" s="391"/>
      <c r="K3" s="391"/>
      <c r="L3" s="391"/>
      <c r="M3" s="391"/>
      <c r="N3" s="391"/>
      <c r="O3" s="391"/>
      <c r="P3" s="391"/>
      <c r="Q3" s="391"/>
      <c r="R3" s="391"/>
      <c r="S3" s="391"/>
      <c r="T3" s="391"/>
      <c r="U3" s="391"/>
      <c r="V3" s="391"/>
      <c r="W3" s="390" t="s">
        <v>88</v>
      </c>
      <c r="X3" s="390"/>
    </row>
    <row r="4" spans="1:131" ht="15" customHeight="1" x14ac:dyDescent="0.25">
      <c r="A4" s="386"/>
      <c r="B4" s="391"/>
      <c r="C4" s="391"/>
      <c r="D4" s="391"/>
      <c r="E4" s="391"/>
      <c r="F4" s="391"/>
      <c r="G4" s="391"/>
      <c r="H4" s="391"/>
      <c r="I4" s="391"/>
      <c r="J4" s="391"/>
      <c r="K4" s="391"/>
      <c r="L4" s="391"/>
      <c r="M4" s="391"/>
      <c r="N4" s="391"/>
      <c r="O4" s="391"/>
      <c r="P4" s="391"/>
      <c r="Q4" s="391"/>
      <c r="R4" s="391"/>
      <c r="S4" s="391"/>
      <c r="T4" s="391"/>
      <c r="U4" s="391"/>
      <c r="V4" s="391"/>
      <c r="W4" s="390" t="s">
        <v>90</v>
      </c>
      <c r="X4" s="390"/>
    </row>
    <row r="5" spans="1:131" ht="15" x14ac:dyDescent="0.25">
      <c r="A5" s="386"/>
      <c r="B5" s="391"/>
      <c r="C5" s="391"/>
      <c r="D5" s="391"/>
      <c r="E5" s="391"/>
      <c r="F5" s="391"/>
      <c r="G5" s="391"/>
      <c r="H5" s="391"/>
      <c r="I5" s="391"/>
      <c r="J5" s="391"/>
      <c r="K5" s="391"/>
      <c r="L5" s="391"/>
      <c r="M5" s="391"/>
      <c r="N5" s="391"/>
      <c r="O5" s="391"/>
      <c r="P5" s="391"/>
      <c r="Q5" s="391"/>
      <c r="R5" s="391"/>
      <c r="S5" s="391"/>
      <c r="T5" s="391"/>
      <c r="U5" s="391"/>
      <c r="V5" s="391"/>
      <c r="W5" s="390" t="s">
        <v>91</v>
      </c>
      <c r="X5" s="390"/>
    </row>
    <row r="6" spans="1:131" ht="15" x14ac:dyDescent="0.25">
      <c r="A6" s="24"/>
      <c r="B6" s="24"/>
      <c r="C6" s="24"/>
      <c r="D6" s="24"/>
      <c r="E6" s="24"/>
      <c r="F6" s="24"/>
      <c r="G6" s="24"/>
      <c r="H6" s="24"/>
      <c r="I6" s="24"/>
      <c r="J6" s="24"/>
      <c r="K6" s="24"/>
      <c r="L6" s="24"/>
      <c r="M6" s="24"/>
      <c r="N6" s="24"/>
      <c r="O6" s="24"/>
      <c r="P6" s="24"/>
      <c r="Q6" s="24"/>
      <c r="R6" s="24"/>
      <c r="S6" s="24"/>
      <c r="T6" s="36"/>
      <c r="U6" s="24"/>
      <c r="V6" s="24"/>
      <c r="W6" s="36"/>
    </row>
    <row r="7" spans="1:131" s="34" customFormat="1" ht="63.75" x14ac:dyDescent="0.25">
      <c r="A7" s="41" t="s">
        <v>0</v>
      </c>
      <c r="B7" s="41" t="s">
        <v>1</v>
      </c>
      <c r="C7" s="41" t="s">
        <v>2</v>
      </c>
      <c r="D7" s="41" t="s">
        <v>103</v>
      </c>
      <c r="E7" s="41" t="s">
        <v>30</v>
      </c>
      <c r="F7" s="41" t="s">
        <v>96</v>
      </c>
      <c r="G7" s="41" t="s">
        <v>1152</v>
      </c>
      <c r="H7" s="41"/>
      <c r="I7" s="41"/>
      <c r="J7" s="41" t="s">
        <v>98</v>
      </c>
      <c r="K7" s="41" t="s">
        <v>99</v>
      </c>
      <c r="L7" s="41" t="s">
        <v>3</v>
      </c>
      <c r="M7" s="41" t="s">
        <v>4</v>
      </c>
      <c r="N7" s="41" t="s">
        <v>28</v>
      </c>
      <c r="O7" s="41" t="s">
        <v>21</v>
      </c>
      <c r="P7" s="41" t="s">
        <v>65</v>
      </c>
      <c r="Q7" s="41" t="s">
        <v>31</v>
      </c>
      <c r="R7" s="32" t="s">
        <v>62</v>
      </c>
      <c r="S7" s="41" t="s">
        <v>22</v>
      </c>
      <c r="T7" s="37" t="s">
        <v>23</v>
      </c>
      <c r="U7" s="41" t="s">
        <v>24</v>
      </c>
      <c r="V7" s="41" t="s">
        <v>25</v>
      </c>
      <c r="W7" s="37" t="s">
        <v>26</v>
      </c>
      <c r="X7" s="41" t="s">
        <v>27</v>
      </c>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row>
    <row r="8" spans="1:131" s="51" customFormat="1" ht="81" x14ac:dyDescent="0.25">
      <c r="A8" s="362" t="s">
        <v>1145</v>
      </c>
      <c r="B8" s="368" t="s">
        <v>1144</v>
      </c>
      <c r="C8" s="368" t="s">
        <v>1149</v>
      </c>
      <c r="D8" s="131" t="s">
        <v>1231</v>
      </c>
      <c r="E8" s="8" t="s">
        <v>1222</v>
      </c>
      <c r="F8" s="67"/>
      <c r="G8" s="335">
        <v>3100000</v>
      </c>
      <c r="H8" s="217"/>
      <c r="I8" s="217"/>
      <c r="J8" s="217"/>
      <c r="K8" s="217"/>
      <c r="L8" s="66">
        <f>+F8+G8+H8+J8-K8</f>
        <v>3100000</v>
      </c>
      <c r="M8" s="366">
        <v>76404400</v>
      </c>
      <c r="N8" s="79"/>
      <c r="O8" s="201"/>
      <c r="P8" s="79"/>
      <c r="Q8" s="67"/>
      <c r="R8" s="46"/>
      <c r="S8" s="201"/>
      <c r="T8" s="124"/>
      <c r="U8" s="67"/>
      <c r="V8" s="38"/>
      <c r="W8" s="124"/>
      <c r="X8" s="67"/>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row>
    <row r="9" spans="1:131" s="51" customFormat="1" ht="81" x14ac:dyDescent="0.25">
      <c r="A9" s="363"/>
      <c r="B9" s="369"/>
      <c r="C9" s="369"/>
      <c r="D9" s="131" t="s">
        <v>1233</v>
      </c>
      <c r="E9" s="8" t="s">
        <v>1223</v>
      </c>
      <c r="F9" s="67"/>
      <c r="G9" s="335">
        <v>73304400</v>
      </c>
      <c r="H9" s="217"/>
      <c r="I9" s="217"/>
      <c r="J9" s="217"/>
      <c r="K9" s="217"/>
      <c r="L9" s="66">
        <f>+F9+G9+H9+J9-K9</f>
        <v>73304400</v>
      </c>
      <c r="M9" s="374"/>
      <c r="N9" s="79"/>
      <c r="O9" s="217"/>
      <c r="P9" s="79"/>
      <c r="Q9" s="67"/>
      <c r="R9" s="46"/>
      <c r="S9" s="217"/>
      <c r="T9" s="124"/>
      <c r="U9" s="67"/>
      <c r="V9" s="38"/>
      <c r="W9" s="124"/>
      <c r="X9" s="67"/>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row>
    <row r="10" spans="1:131" s="109" customFormat="1" ht="15" x14ac:dyDescent="0.25">
      <c r="A10" s="93"/>
      <c r="B10" s="93"/>
      <c r="C10" s="93"/>
      <c r="D10" s="93"/>
      <c r="E10" s="106"/>
      <c r="F10" s="102"/>
      <c r="G10" s="102"/>
      <c r="H10" s="93"/>
      <c r="I10" s="94"/>
      <c r="J10" s="93"/>
      <c r="K10" s="93"/>
      <c r="L10" s="103">
        <f>SUM(L8:L9)</f>
        <v>76404400</v>
      </c>
      <c r="M10" s="102"/>
      <c r="N10" s="107"/>
      <c r="O10" s="87"/>
      <c r="P10" s="96"/>
      <c r="Q10" s="105">
        <f>SUM(Q8:Q9)</f>
        <v>0</v>
      </c>
      <c r="R10" s="90"/>
      <c r="S10" s="87"/>
      <c r="T10" s="96"/>
      <c r="U10" s="105">
        <f>SUM(U8:U9)</f>
        <v>0</v>
      </c>
      <c r="V10" s="87"/>
      <c r="W10" s="96"/>
      <c r="X10" s="105">
        <f>SUM(X8:X9)</f>
        <v>0</v>
      </c>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row>
    <row r="11" spans="1:131" s="114" customFormat="1" ht="92.25" customHeight="1" x14ac:dyDescent="0.25">
      <c r="A11" s="197" t="s">
        <v>1147</v>
      </c>
      <c r="B11" s="200" t="s">
        <v>1146</v>
      </c>
      <c r="C11" s="198" t="s">
        <v>1149</v>
      </c>
      <c r="D11" s="197" t="s">
        <v>1232</v>
      </c>
      <c r="E11" s="206" t="s">
        <v>1224</v>
      </c>
      <c r="F11" s="205"/>
      <c r="G11" s="335">
        <v>7989509</v>
      </c>
      <c r="H11" s="201"/>
      <c r="I11" s="201"/>
      <c r="J11" s="201"/>
      <c r="K11" s="201"/>
      <c r="L11" s="66">
        <f>+F11+G11+H11+J11-K11</f>
        <v>7989509</v>
      </c>
      <c r="M11" s="342">
        <v>7989509</v>
      </c>
      <c r="N11" s="239"/>
      <c r="O11" s="201"/>
      <c r="P11" s="48"/>
      <c r="Q11" s="194"/>
      <c r="R11" s="46"/>
      <c r="S11" s="196"/>
      <c r="T11" s="48"/>
      <c r="U11" s="194"/>
      <c r="V11" s="196"/>
      <c r="W11" s="48"/>
      <c r="X11" s="228"/>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row>
    <row r="12" spans="1:131" s="109" customFormat="1" ht="15.75" thickBot="1" x14ac:dyDescent="0.3">
      <c r="A12" s="93"/>
      <c r="B12" s="93"/>
      <c r="C12" s="93"/>
      <c r="D12" s="93"/>
      <c r="E12" s="106"/>
      <c r="F12" s="102"/>
      <c r="G12" s="102"/>
      <c r="H12" s="93"/>
      <c r="I12" s="94"/>
      <c r="J12" s="93"/>
      <c r="K12" s="93"/>
      <c r="L12" s="103">
        <f>+L11</f>
        <v>7989509</v>
      </c>
      <c r="M12" s="102"/>
      <c r="N12" s="107"/>
      <c r="O12" s="87"/>
      <c r="P12" s="96"/>
      <c r="Q12" s="105">
        <f>+Q11</f>
        <v>0</v>
      </c>
      <c r="R12" s="90"/>
      <c r="S12" s="87"/>
      <c r="T12" s="96"/>
      <c r="U12" s="105">
        <f>+U11</f>
        <v>0</v>
      </c>
      <c r="V12" s="87"/>
      <c r="W12" s="96"/>
      <c r="X12" s="105">
        <f>+X11</f>
        <v>0</v>
      </c>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row>
    <row r="13" spans="1:131" s="64" customFormat="1" ht="17.25" thickBot="1" x14ac:dyDescent="0.35">
      <c r="A13" s="52"/>
      <c r="B13" s="52"/>
      <c r="C13" s="42"/>
      <c r="D13" s="42"/>
      <c r="E13" s="42"/>
      <c r="F13" s="241"/>
      <c r="G13" s="240"/>
      <c r="H13" s="240"/>
      <c r="I13" s="236"/>
      <c r="J13" s="54" t="s">
        <v>29</v>
      </c>
      <c r="K13" s="55"/>
      <c r="L13" s="56">
        <f>+L10+L12</f>
        <v>84393909</v>
      </c>
      <c r="M13" s="204"/>
      <c r="N13" s="204"/>
      <c r="O13" s="204"/>
      <c r="P13" s="204"/>
      <c r="Q13" s="132">
        <f>+Q10+Q12</f>
        <v>0</v>
      </c>
      <c r="R13" s="58">
        <f>(Q13*1)/L13</f>
        <v>0</v>
      </c>
      <c r="S13" s="59"/>
      <c r="T13" s="60"/>
      <c r="U13" s="61">
        <f>+U10+U12</f>
        <v>0</v>
      </c>
      <c r="V13" s="59"/>
      <c r="W13" s="60"/>
      <c r="X13" s="62">
        <f>+X10+X12</f>
        <v>0</v>
      </c>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row>
    <row r="14" spans="1:131" ht="15" hidden="1" x14ac:dyDescent="0.25">
      <c r="R14" s="4"/>
    </row>
    <row r="15" spans="1:131" s="35" customFormat="1" ht="15" hidden="1" x14ac:dyDescent="0.25">
      <c r="A15" s="202"/>
      <c r="B15" s="202"/>
      <c r="C15" s="202"/>
      <c r="D15" s="202"/>
      <c r="E15" s="202"/>
      <c r="F15" s="1"/>
      <c r="G15" s="202"/>
      <c r="H15" s="202"/>
      <c r="I15" s="202"/>
      <c r="J15" s="202"/>
      <c r="K15" s="202"/>
      <c r="L15" s="202"/>
      <c r="M15" s="202"/>
      <c r="N15" s="202"/>
      <c r="O15" s="202"/>
      <c r="P15" s="202"/>
      <c r="Q15" s="203"/>
      <c r="R15" s="6"/>
      <c r="S15" s="203"/>
      <c r="U15" s="202"/>
      <c r="V15" s="202"/>
      <c r="X15" s="202"/>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3"/>
      <c r="BP15" s="203"/>
      <c r="BQ15" s="203"/>
      <c r="BR15" s="203"/>
      <c r="BS15" s="203"/>
      <c r="BT15" s="203"/>
      <c r="BU15" s="203"/>
      <c r="BV15" s="203"/>
      <c r="BW15" s="203"/>
      <c r="BX15" s="203"/>
      <c r="BY15" s="203"/>
      <c r="BZ15" s="203"/>
      <c r="CA15" s="203"/>
      <c r="CB15" s="203"/>
      <c r="CC15" s="203"/>
      <c r="CD15" s="203"/>
      <c r="CE15" s="203"/>
      <c r="CF15" s="203"/>
      <c r="CG15" s="203"/>
      <c r="CH15" s="203"/>
      <c r="CI15" s="203"/>
      <c r="CJ15" s="203"/>
      <c r="CK15" s="203"/>
      <c r="CL15" s="203"/>
      <c r="CM15" s="203"/>
      <c r="CN15" s="203"/>
      <c r="CO15" s="203"/>
      <c r="CP15" s="203"/>
      <c r="CQ15" s="203"/>
      <c r="CR15" s="203"/>
      <c r="CS15" s="203"/>
      <c r="CT15" s="203"/>
      <c r="CU15" s="203"/>
      <c r="CV15" s="203"/>
      <c r="CW15" s="203"/>
      <c r="CX15" s="203"/>
      <c r="CY15" s="203"/>
      <c r="CZ15" s="203"/>
      <c r="DA15" s="203"/>
      <c r="DB15" s="203"/>
      <c r="DC15" s="203"/>
      <c r="DD15" s="203"/>
      <c r="DE15" s="203"/>
      <c r="DF15" s="203"/>
      <c r="DG15" s="203"/>
      <c r="DH15" s="203"/>
      <c r="DI15" s="203"/>
      <c r="DJ15" s="203"/>
      <c r="DK15" s="203"/>
      <c r="DL15" s="203"/>
      <c r="DM15" s="203"/>
      <c r="DN15" s="203"/>
      <c r="DO15" s="203"/>
      <c r="DP15" s="203"/>
      <c r="DQ15" s="203"/>
      <c r="DR15" s="203"/>
      <c r="DS15" s="203"/>
      <c r="DT15" s="203"/>
      <c r="DU15" s="203"/>
      <c r="DV15" s="203"/>
      <c r="DW15" s="203"/>
      <c r="DX15" s="203"/>
      <c r="DY15" s="203"/>
      <c r="DZ15" s="202"/>
      <c r="EA15" s="202"/>
    </row>
    <row r="16" spans="1:131" s="35" customFormat="1" ht="15" hidden="1" x14ac:dyDescent="0.25">
      <c r="A16" s="202"/>
      <c r="B16" s="202"/>
      <c r="C16" s="202"/>
      <c r="D16" s="202"/>
      <c r="E16" s="202"/>
      <c r="F16" s="1"/>
      <c r="G16" s="202"/>
      <c r="H16" s="202"/>
      <c r="I16" s="202"/>
      <c r="J16" s="202"/>
      <c r="K16" s="202"/>
      <c r="L16" s="202"/>
      <c r="M16" s="202"/>
      <c r="N16" s="202"/>
      <c r="O16" s="202"/>
      <c r="P16" s="202"/>
      <c r="Q16" s="203"/>
      <c r="R16" s="6"/>
      <c r="S16" s="203"/>
      <c r="U16" s="202"/>
      <c r="V16" s="202"/>
      <c r="X16" s="202"/>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c r="CW16" s="203"/>
      <c r="CX16" s="203"/>
      <c r="CY16" s="203"/>
      <c r="CZ16" s="203"/>
      <c r="DA16" s="203"/>
      <c r="DB16" s="203"/>
      <c r="DC16" s="203"/>
      <c r="DD16" s="203"/>
      <c r="DE16" s="203"/>
      <c r="DF16" s="203"/>
      <c r="DG16" s="203"/>
      <c r="DH16" s="203"/>
      <c r="DI16" s="203"/>
      <c r="DJ16" s="203"/>
      <c r="DK16" s="203"/>
      <c r="DL16" s="203"/>
      <c r="DM16" s="203"/>
      <c r="DN16" s="203"/>
      <c r="DO16" s="203"/>
      <c r="DP16" s="203"/>
      <c r="DQ16" s="203"/>
      <c r="DR16" s="203"/>
      <c r="DS16" s="203"/>
      <c r="DT16" s="203"/>
      <c r="DU16" s="203"/>
      <c r="DV16" s="203"/>
      <c r="DW16" s="203"/>
      <c r="DX16" s="203"/>
      <c r="DY16" s="203"/>
      <c r="DZ16" s="202"/>
      <c r="EA16" s="202"/>
    </row>
    <row r="17" spans="1:131" s="35" customFormat="1" ht="15" hidden="1" x14ac:dyDescent="0.25">
      <c r="A17" s="202"/>
      <c r="B17" s="202"/>
      <c r="C17" s="202"/>
      <c r="D17" s="202"/>
      <c r="E17" s="202"/>
      <c r="F17" s="1"/>
      <c r="G17" s="202"/>
      <c r="H17" s="202"/>
      <c r="I17" s="202"/>
      <c r="J17" s="202"/>
      <c r="K17" s="202"/>
      <c r="L17" s="202"/>
      <c r="M17" s="202"/>
      <c r="N17" s="202"/>
      <c r="O17" s="202"/>
      <c r="P17" s="202"/>
      <c r="Q17" s="203"/>
      <c r="R17" s="6"/>
      <c r="S17" s="203"/>
      <c r="U17" s="202"/>
      <c r="V17" s="202"/>
      <c r="X17" s="202"/>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B17" s="203"/>
      <c r="CC17" s="203"/>
      <c r="CD17" s="203"/>
      <c r="CE17" s="203"/>
      <c r="CF17" s="203"/>
      <c r="CG17" s="203"/>
      <c r="CH17" s="203"/>
      <c r="CI17" s="203"/>
      <c r="CJ17" s="203"/>
      <c r="CK17" s="203"/>
      <c r="CL17" s="203"/>
      <c r="CM17" s="203"/>
      <c r="CN17" s="203"/>
      <c r="CO17" s="203"/>
      <c r="CP17" s="203"/>
      <c r="CQ17" s="203"/>
      <c r="CR17" s="203"/>
      <c r="CS17" s="203"/>
      <c r="CT17" s="203"/>
      <c r="CU17" s="203"/>
      <c r="CV17" s="203"/>
      <c r="CW17" s="203"/>
      <c r="CX17" s="203"/>
      <c r="CY17" s="203"/>
      <c r="CZ17" s="203"/>
      <c r="DA17" s="203"/>
      <c r="DB17" s="203"/>
      <c r="DC17" s="203"/>
      <c r="DD17" s="203"/>
      <c r="DE17" s="203"/>
      <c r="DF17" s="203"/>
      <c r="DG17" s="203"/>
      <c r="DH17" s="203"/>
      <c r="DI17" s="203"/>
      <c r="DJ17" s="203"/>
      <c r="DK17" s="203"/>
      <c r="DL17" s="203"/>
      <c r="DM17" s="203"/>
      <c r="DN17" s="203"/>
      <c r="DO17" s="203"/>
      <c r="DP17" s="203"/>
      <c r="DQ17" s="203"/>
      <c r="DR17" s="203"/>
      <c r="DS17" s="203"/>
      <c r="DT17" s="203"/>
      <c r="DU17" s="203"/>
      <c r="DV17" s="203"/>
      <c r="DW17" s="203"/>
      <c r="DX17" s="203"/>
      <c r="DY17" s="203"/>
      <c r="DZ17" s="202"/>
      <c r="EA17" s="202"/>
    </row>
    <row r="18" spans="1:131" s="35" customFormat="1" ht="15" hidden="1" x14ac:dyDescent="0.25">
      <c r="A18" s="202"/>
      <c r="B18" s="202"/>
      <c r="C18" s="202"/>
      <c r="D18" s="202"/>
      <c r="E18" s="202"/>
      <c r="F18" s="1"/>
      <c r="G18" s="202"/>
      <c r="H18" s="202"/>
      <c r="I18" s="202"/>
      <c r="J18" s="202"/>
      <c r="K18" s="202"/>
      <c r="L18" s="202"/>
      <c r="M18" s="202"/>
      <c r="N18" s="202"/>
      <c r="O18" s="202"/>
      <c r="P18" s="202"/>
      <c r="Q18" s="203"/>
      <c r="R18" s="6"/>
      <c r="S18" s="203"/>
      <c r="U18" s="202"/>
      <c r="V18" s="202"/>
      <c r="X18" s="202"/>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B18" s="203"/>
      <c r="CC18" s="203"/>
      <c r="CD18" s="203"/>
      <c r="CE18" s="203"/>
      <c r="CF18" s="203"/>
      <c r="CG18" s="203"/>
      <c r="CH18" s="203"/>
      <c r="CI18" s="203"/>
      <c r="CJ18" s="203"/>
      <c r="CK18" s="203"/>
      <c r="CL18" s="203"/>
      <c r="CM18" s="203"/>
      <c r="CN18" s="203"/>
      <c r="CO18" s="203"/>
      <c r="CP18" s="203"/>
      <c r="CQ18" s="203"/>
      <c r="CR18" s="203"/>
      <c r="CS18" s="203"/>
      <c r="CT18" s="203"/>
      <c r="CU18" s="203"/>
      <c r="CV18" s="203"/>
      <c r="CW18" s="203"/>
      <c r="CX18" s="203"/>
      <c r="CY18" s="203"/>
      <c r="CZ18" s="203"/>
      <c r="DA18" s="203"/>
      <c r="DB18" s="203"/>
      <c r="DC18" s="203"/>
      <c r="DD18" s="203"/>
      <c r="DE18" s="203"/>
      <c r="DF18" s="203"/>
      <c r="DG18" s="203"/>
      <c r="DH18" s="203"/>
      <c r="DI18" s="203"/>
      <c r="DJ18" s="203"/>
      <c r="DK18" s="203"/>
      <c r="DL18" s="203"/>
      <c r="DM18" s="203"/>
      <c r="DN18" s="203"/>
      <c r="DO18" s="203"/>
      <c r="DP18" s="203"/>
      <c r="DQ18" s="203"/>
      <c r="DR18" s="203"/>
      <c r="DS18" s="203"/>
      <c r="DT18" s="203"/>
      <c r="DU18" s="203"/>
      <c r="DV18" s="203"/>
      <c r="DW18" s="203"/>
      <c r="DX18" s="203"/>
      <c r="DY18" s="203"/>
      <c r="DZ18" s="202"/>
      <c r="EA18" s="202"/>
    </row>
    <row r="19" spans="1:131" s="35" customFormat="1" ht="15" hidden="1" x14ac:dyDescent="0.25">
      <c r="A19" s="202"/>
      <c r="B19" s="202"/>
      <c r="C19" s="202"/>
      <c r="D19" s="202"/>
      <c r="E19" s="202"/>
      <c r="F19" s="1"/>
      <c r="G19" s="202"/>
      <c r="H19" s="202"/>
      <c r="I19" s="202"/>
      <c r="J19" s="202"/>
      <c r="K19" s="202"/>
      <c r="L19" s="202"/>
      <c r="M19" s="202"/>
      <c r="N19" s="202"/>
      <c r="O19" s="202"/>
      <c r="P19" s="202"/>
      <c r="Q19" s="203"/>
      <c r="R19" s="6"/>
      <c r="S19" s="203"/>
      <c r="U19" s="202"/>
      <c r="V19" s="202"/>
      <c r="X19" s="202"/>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03"/>
      <c r="CI19" s="203"/>
      <c r="CJ19" s="203"/>
      <c r="CK19" s="203"/>
      <c r="CL19" s="203"/>
      <c r="CM19" s="203"/>
      <c r="CN19" s="203"/>
      <c r="CO19" s="203"/>
      <c r="CP19" s="203"/>
      <c r="CQ19" s="203"/>
      <c r="CR19" s="203"/>
      <c r="CS19" s="203"/>
      <c r="CT19" s="203"/>
      <c r="CU19" s="203"/>
      <c r="CV19" s="203"/>
      <c r="CW19" s="203"/>
      <c r="CX19" s="203"/>
      <c r="CY19" s="203"/>
      <c r="CZ19" s="203"/>
      <c r="DA19" s="203"/>
      <c r="DB19" s="203"/>
      <c r="DC19" s="203"/>
      <c r="DD19" s="203"/>
      <c r="DE19" s="203"/>
      <c r="DF19" s="203"/>
      <c r="DG19" s="203"/>
      <c r="DH19" s="203"/>
      <c r="DI19" s="203"/>
      <c r="DJ19" s="203"/>
      <c r="DK19" s="203"/>
      <c r="DL19" s="203"/>
      <c r="DM19" s="203"/>
      <c r="DN19" s="203"/>
      <c r="DO19" s="203"/>
      <c r="DP19" s="203"/>
      <c r="DQ19" s="203"/>
      <c r="DR19" s="203"/>
      <c r="DS19" s="203"/>
      <c r="DT19" s="203"/>
      <c r="DU19" s="203"/>
      <c r="DV19" s="203"/>
      <c r="DW19" s="203"/>
      <c r="DX19" s="203"/>
      <c r="DY19" s="203"/>
      <c r="DZ19" s="202"/>
      <c r="EA19" s="202"/>
    </row>
    <row r="20" spans="1:131" s="35" customFormat="1" ht="15" hidden="1" x14ac:dyDescent="0.25">
      <c r="A20" s="202"/>
      <c r="B20" s="202"/>
      <c r="C20" s="202"/>
      <c r="D20" s="202"/>
      <c r="E20" s="202"/>
      <c r="F20" s="1"/>
      <c r="G20" s="202"/>
      <c r="H20" s="202"/>
      <c r="I20" s="202"/>
      <c r="J20" s="202"/>
      <c r="K20" s="202"/>
      <c r="L20" s="202"/>
      <c r="M20" s="202"/>
      <c r="N20" s="202"/>
      <c r="O20" s="202"/>
      <c r="P20" s="202"/>
      <c r="Q20" s="203"/>
      <c r="R20" s="6"/>
      <c r="S20" s="203"/>
      <c r="U20" s="202"/>
      <c r="V20" s="202"/>
      <c r="X20" s="202"/>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203"/>
      <c r="CO20" s="203"/>
      <c r="CP20" s="203"/>
      <c r="CQ20" s="203"/>
      <c r="CR20" s="203"/>
      <c r="CS20" s="203"/>
      <c r="CT20" s="203"/>
      <c r="CU20" s="203"/>
      <c r="CV20" s="203"/>
      <c r="CW20" s="203"/>
      <c r="CX20" s="203"/>
      <c r="CY20" s="203"/>
      <c r="CZ20" s="203"/>
      <c r="DA20" s="203"/>
      <c r="DB20" s="203"/>
      <c r="DC20" s="203"/>
      <c r="DD20" s="203"/>
      <c r="DE20" s="203"/>
      <c r="DF20" s="203"/>
      <c r="DG20" s="203"/>
      <c r="DH20" s="203"/>
      <c r="DI20" s="203"/>
      <c r="DJ20" s="203"/>
      <c r="DK20" s="203"/>
      <c r="DL20" s="203"/>
      <c r="DM20" s="203"/>
      <c r="DN20" s="203"/>
      <c r="DO20" s="203"/>
      <c r="DP20" s="203"/>
      <c r="DQ20" s="203"/>
      <c r="DR20" s="203"/>
      <c r="DS20" s="203"/>
      <c r="DT20" s="203"/>
      <c r="DU20" s="203"/>
      <c r="DV20" s="203"/>
      <c r="DW20" s="203"/>
      <c r="DX20" s="203"/>
      <c r="DY20" s="203"/>
      <c r="DZ20" s="202"/>
      <c r="EA20" s="202"/>
    </row>
    <row r="21" spans="1:131" s="35" customFormat="1" ht="15" hidden="1" x14ac:dyDescent="0.25">
      <c r="A21" s="202"/>
      <c r="B21" s="202"/>
      <c r="C21" s="202"/>
      <c r="D21" s="202"/>
      <c r="E21" s="202"/>
      <c r="F21" s="1"/>
      <c r="G21" s="202"/>
      <c r="H21" s="202"/>
      <c r="I21" s="202"/>
      <c r="J21" s="202"/>
      <c r="K21" s="202"/>
      <c r="L21" s="202"/>
      <c r="M21" s="202"/>
      <c r="N21" s="202"/>
      <c r="O21" s="202"/>
      <c r="P21" s="202"/>
      <c r="Q21" s="203"/>
      <c r="R21" s="6"/>
      <c r="S21" s="203"/>
      <c r="U21" s="202"/>
      <c r="V21" s="202"/>
      <c r="X21" s="202"/>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c r="CV21" s="203"/>
      <c r="CW21" s="203"/>
      <c r="CX21" s="203"/>
      <c r="CY21" s="203"/>
      <c r="CZ21" s="203"/>
      <c r="DA21" s="203"/>
      <c r="DB21" s="203"/>
      <c r="DC21" s="203"/>
      <c r="DD21" s="203"/>
      <c r="DE21" s="203"/>
      <c r="DF21" s="203"/>
      <c r="DG21" s="203"/>
      <c r="DH21" s="203"/>
      <c r="DI21" s="203"/>
      <c r="DJ21" s="203"/>
      <c r="DK21" s="203"/>
      <c r="DL21" s="203"/>
      <c r="DM21" s="203"/>
      <c r="DN21" s="203"/>
      <c r="DO21" s="203"/>
      <c r="DP21" s="203"/>
      <c r="DQ21" s="203"/>
      <c r="DR21" s="203"/>
      <c r="DS21" s="203"/>
      <c r="DT21" s="203"/>
      <c r="DU21" s="203"/>
      <c r="DV21" s="203"/>
      <c r="DW21" s="203"/>
      <c r="DX21" s="203"/>
      <c r="DY21" s="203"/>
      <c r="DZ21" s="202"/>
      <c r="EA21" s="202"/>
    </row>
    <row r="22" spans="1:131" s="35" customFormat="1" ht="15" hidden="1" x14ac:dyDescent="0.25">
      <c r="A22" s="202"/>
      <c r="B22" s="202"/>
      <c r="C22" s="202"/>
      <c r="D22" s="202"/>
      <c r="E22" s="202"/>
      <c r="F22" s="1"/>
      <c r="G22" s="202"/>
      <c r="H22" s="202"/>
      <c r="I22" s="202"/>
      <c r="J22" s="202"/>
      <c r="K22" s="202"/>
      <c r="L22" s="202"/>
      <c r="M22" s="202"/>
      <c r="N22" s="202"/>
      <c r="O22" s="202"/>
      <c r="P22" s="202"/>
      <c r="Q22" s="203"/>
      <c r="R22" s="6"/>
      <c r="S22" s="203"/>
      <c r="U22" s="202"/>
      <c r="V22" s="202"/>
      <c r="X22" s="202"/>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c r="CF22" s="203"/>
      <c r="CG22" s="203"/>
      <c r="CH22" s="203"/>
      <c r="CI22" s="203"/>
      <c r="CJ22" s="203"/>
      <c r="CK22" s="203"/>
      <c r="CL22" s="203"/>
      <c r="CM22" s="203"/>
      <c r="CN22" s="203"/>
      <c r="CO22" s="203"/>
      <c r="CP22" s="203"/>
      <c r="CQ22" s="203"/>
      <c r="CR22" s="203"/>
      <c r="CS22" s="203"/>
      <c r="CT22" s="203"/>
      <c r="CU22" s="203"/>
      <c r="CV22" s="203"/>
      <c r="CW22" s="203"/>
      <c r="CX22" s="203"/>
      <c r="CY22" s="203"/>
      <c r="CZ22" s="203"/>
      <c r="DA22" s="203"/>
      <c r="DB22" s="203"/>
      <c r="DC22" s="203"/>
      <c r="DD22" s="203"/>
      <c r="DE22" s="203"/>
      <c r="DF22" s="203"/>
      <c r="DG22" s="203"/>
      <c r="DH22" s="203"/>
      <c r="DI22" s="203"/>
      <c r="DJ22" s="203"/>
      <c r="DK22" s="203"/>
      <c r="DL22" s="203"/>
      <c r="DM22" s="203"/>
      <c r="DN22" s="203"/>
      <c r="DO22" s="203"/>
      <c r="DP22" s="203"/>
      <c r="DQ22" s="203"/>
      <c r="DR22" s="203"/>
      <c r="DS22" s="203"/>
      <c r="DT22" s="203"/>
      <c r="DU22" s="203"/>
      <c r="DV22" s="203"/>
      <c r="DW22" s="203"/>
      <c r="DX22" s="203"/>
      <c r="DY22" s="203"/>
      <c r="DZ22" s="202"/>
      <c r="EA22" s="202"/>
    </row>
    <row r="23" spans="1:131" s="35" customFormat="1" ht="15" hidden="1" x14ac:dyDescent="0.25">
      <c r="A23" s="202"/>
      <c r="B23" s="202"/>
      <c r="C23" s="202"/>
      <c r="D23" s="202"/>
      <c r="E23" s="202"/>
      <c r="F23" s="1"/>
      <c r="G23" s="202"/>
      <c r="H23" s="202"/>
      <c r="I23" s="202"/>
      <c r="J23" s="202"/>
      <c r="K23" s="202"/>
      <c r="L23" s="202"/>
      <c r="M23" s="202"/>
      <c r="N23" s="202"/>
      <c r="O23" s="202"/>
      <c r="P23" s="202"/>
      <c r="Q23" s="203"/>
      <c r="R23" s="7"/>
      <c r="S23" s="203"/>
      <c r="U23" s="202"/>
      <c r="V23" s="202"/>
      <c r="X23" s="202"/>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c r="CC23" s="203"/>
      <c r="CD23" s="203"/>
      <c r="CE23" s="203"/>
      <c r="CF23" s="203"/>
      <c r="CG23" s="203"/>
      <c r="CH23" s="203"/>
      <c r="CI23" s="203"/>
      <c r="CJ23" s="203"/>
      <c r="CK23" s="203"/>
      <c r="CL23" s="203"/>
      <c r="CM23" s="203"/>
      <c r="CN23" s="203"/>
      <c r="CO23" s="203"/>
      <c r="CP23" s="203"/>
      <c r="CQ23" s="203"/>
      <c r="CR23" s="203"/>
      <c r="CS23" s="203"/>
      <c r="CT23" s="203"/>
      <c r="CU23" s="203"/>
      <c r="CV23" s="203"/>
      <c r="CW23" s="203"/>
      <c r="CX23" s="203"/>
      <c r="CY23" s="203"/>
      <c r="CZ23" s="203"/>
      <c r="DA23" s="203"/>
      <c r="DB23" s="203"/>
      <c r="DC23" s="203"/>
      <c r="DD23" s="203"/>
      <c r="DE23" s="203"/>
      <c r="DF23" s="203"/>
      <c r="DG23" s="203"/>
      <c r="DH23" s="203"/>
      <c r="DI23" s="203"/>
      <c r="DJ23" s="203"/>
      <c r="DK23" s="203"/>
      <c r="DL23" s="203"/>
      <c r="DM23" s="203"/>
      <c r="DN23" s="203"/>
      <c r="DO23" s="203"/>
      <c r="DP23" s="203"/>
      <c r="DQ23" s="203"/>
      <c r="DR23" s="203"/>
      <c r="DS23" s="203"/>
      <c r="DT23" s="203"/>
      <c r="DU23" s="203"/>
      <c r="DV23" s="203"/>
      <c r="DW23" s="203"/>
      <c r="DX23" s="203"/>
      <c r="DY23" s="203"/>
      <c r="DZ23" s="202"/>
      <c r="EA23" s="202"/>
    </row>
    <row r="24" spans="1:131" s="35" customFormat="1" ht="15" hidden="1" x14ac:dyDescent="0.25">
      <c r="A24" s="202"/>
      <c r="B24" s="202"/>
      <c r="C24" s="202"/>
      <c r="D24" s="202"/>
      <c r="E24" s="202"/>
      <c r="F24" s="1"/>
      <c r="G24" s="202"/>
      <c r="H24" s="202"/>
      <c r="I24" s="202"/>
      <c r="J24" s="202"/>
      <c r="K24" s="202"/>
      <c r="L24" s="202"/>
      <c r="M24" s="202"/>
      <c r="N24" s="202"/>
      <c r="O24" s="202"/>
      <c r="P24" s="202"/>
      <c r="Q24" s="202"/>
      <c r="R24" s="3"/>
      <c r="S24" s="202"/>
      <c r="U24" s="202"/>
      <c r="V24" s="202"/>
      <c r="X24" s="202"/>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203"/>
      <c r="CC24" s="203"/>
      <c r="CD24" s="203"/>
      <c r="CE24" s="203"/>
      <c r="CF24" s="203"/>
      <c r="CG24" s="203"/>
      <c r="CH24" s="203"/>
      <c r="CI24" s="203"/>
      <c r="CJ24" s="203"/>
      <c r="CK24" s="203"/>
      <c r="CL24" s="203"/>
      <c r="CM24" s="203"/>
      <c r="CN24" s="203"/>
      <c r="CO24" s="203"/>
      <c r="CP24" s="203"/>
      <c r="CQ24" s="203"/>
      <c r="CR24" s="203"/>
      <c r="CS24" s="203"/>
      <c r="CT24" s="203"/>
      <c r="CU24" s="203"/>
      <c r="CV24" s="203"/>
      <c r="CW24" s="203"/>
      <c r="CX24" s="203"/>
      <c r="CY24" s="203"/>
      <c r="CZ24" s="203"/>
      <c r="DA24" s="203"/>
      <c r="DB24" s="203"/>
      <c r="DC24" s="203"/>
      <c r="DD24" s="203"/>
      <c r="DE24" s="203"/>
      <c r="DF24" s="203"/>
      <c r="DG24" s="203"/>
      <c r="DH24" s="203"/>
      <c r="DI24" s="203"/>
      <c r="DJ24" s="203"/>
      <c r="DK24" s="203"/>
      <c r="DL24" s="203"/>
      <c r="DM24" s="203"/>
      <c r="DN24" s="203"/>
      <c r="DO24" s="203"/>
      <c r="DP24" s="203"/>
      <c r="DQ24" s="203"/>
      <c r="DR24" s="203"/>
      <c r="DS24" s="203"/>
      <c r="DT24" s="203"/>
      <c r="DU24" s="203"/>
      <c r="DV24" s="203"/>
      <c r="DW24" s="203"/>
      <c r="DX24" s="203"/>
      <c r="DY24" s="203"/>
      <c r="DZ24" s="202"/>
      <c r="EA24" s="202"/>
    </row>
    <row r="25" spans="1:131" s="35" customFormat="1" ht="15" hidden="1" x14ac:dyDescent="0.25">
      <c r="A25" s="202"/>
      <c r="B25" s="202"/>
      <c r="C25" s="202"/>
      <c r="D25" s="202"/>
      <c r="E25" s="202"/>
      <c r="F25" s="1"/>
      <c r="G25" s="202"/>
      <c r="H25" s="202"/>
      <c r="I25" s="202"/>
      <c r="J25" s="202"/>
      <c r="K25" s="202"/>
      <c r="L25" s="202"/>
      <c r="M25" s="202"/>
      <c r="N25" s="202"/>
      <c r="O25" s="202"/>
      <c r="P25" s="202"/>
      <c r="Q25" s="202"/>
      <c r="R25" s="3"/>
      <c r="S25" s="202"/>
      <c r="U25" s="202"/>
      <c r="V25" s="202"/>
      <c r="X25" s="202"/>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203"/>
      <c r="BN25" s="203"/>
      <c r="BO25" s="203"/>
      <c r="BP25" s="203"/>
      <c r="BQ25" s="203"/>
      <c r="BR25" s="203"/>
      <c r="BS25" s="203"/>
      <c r="BT25" s="203"/>
      <c r="BU25" s="203"/>
      <c r="BV25" s="203"/>
      <c r="BW25" s="203"/>
      <c r="BX25" s="203"/>
      <c r="BY25" s="203"/>
      <c r="BZ25" s="203"/>
      <c r="CA25" s="203"/>
      <c r="CB25" s="203"/>
      <c r="CC25" s="203"/>
      <c r="CD25" s="203"/>
      <c r="CE25" s="203"/>
      <c r="CF25" s="203"/>
      <c r="CG25" s="203"/>
      <c r="CH25" s="203"/>
      <c r="CI25" s="203"/>
      <c r="CJ25" s="203"/>
      <c r="CK25" s="203"/>
      <c r="CL25" s="203"/>
      <c r="CM25" s="203"/>
      <c r="CN25" s="203"/>
      <c r="CO25" s="203"/>
      <c r="CP25" s="203"/>
      <c r="CQ25" s="203"/>
      <c r="CR25" s="203"/>
      <c r="CS25" s="203"/>
      <c r="CT25" s="203"/>
      <c r="CU25" s="203"/>
      <c r="CV25" s="203"/>
      <c r="CW25" s="203"/>
      <c r="CX25" s="203"/>
      <c r="CY25" s="203"/>
      <c r="CZ25" s="203"/>
      <c r="DA25" s="203"/>
      <c r="DB25" s="203"/>
      <c r="DC25" s="203"/>
      <c r="DD25" s="203"/>
      <c r="DE25" s="203"/>
      <c r="DF25" s="203"/>
      <c r="DG25" s="203"/>
      <c r="DH25" s="203"/>
      <c r="DI25" s="203"/>
      <c r="DJ25" s="203"/>
      <c r="DK25" s="203"/>
      <c r="DL25" s="203"/>
      <c r="DM25" s="203"/>
      <c r="DN25" s="203"/>
      <c r="DO25" s="203"/>
      <c r="DP25" s="203"/>
      <c r="DQ25" s="203"/>
      <c r="DR25" s="203"/>
      <c r="DS25" s="203"/>
      <c r="DT25" s="203"/>
      <c r="DU25" s="203"/>
      <c r="DV25" s="203"/>
      <c r="DW25" s="203"/>
      <c r="DX25" s="203"/>
      <c r="DY25" s="203"/>
      <c r="DZ25" s="202"/>
      <c r="EA25" s="202"/>
    </row>
    <row r="26" spans="1:131" s="35" customFormat="1" ht="15" hidden="1" x14ac:dyDescent="0.25">
      <c r="A26" s="202"/>
      <c r="B26" s="202"/>
      <c r="C26" s="202"/>
      <c r="D26" s="202"/>
      <c r="E26" s="202"/>
      <c r="F26" s="1"/>
      <c r="G26" s="202"/>
      <c r="H26" s="202"/>
      <c r="I26" s="202"/>
      <c r="J26" s="202"/>
      <c r="K26" s="202"/>
      <c r="L26" s="202"/>
      <c r="M26" s="202"/>
      <c r="N26" s="202"/>
      <c r="O26" s="202"/>
      <c r="P26" s="202"/>
      <c r="Q26" s="202"/>
      <c r="R26" s="3"/>
      <c r="S26" s="202"/>
      <c r="U26" s="202"/>
      <c r="V26" s="202"/>
      <c r="X26" s="202"/>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203"/>
      <c r="BN26" s="203"/>
      <c r="BO26" s="203"/>
      <c r="BP26" s="203"/>
      <c r="BQ26" s="203"/>
      <c r="BR26" s="203"/>
      <c r="BS26" s="203"/>
      <c r="BT26" s="203"/>
      <c r="BU26" s="203"/>
      <c r="BV26" s="203"/>
      <c r="BW26" s="203"/>
      <c r="BX26" s="203"/>
      <c r="BY26" s="203"/>
      <c r="BZ26" s="203"/>
      <c r="CA26" s="203"/>
      <c r="CB26" s="203"/>
      <c r="CC26" s="203"/>
      <c r="CD26" s="203"/>
      <c r="CE26" s="203"/>
      <c r="CF26" s="203"/>
      <c r="CG26" s="203"/>
      <c r="CH26" s="203"/>
      <c r="CI26" s="203"/>
      <c r="CJ26" s="203"/>
      <c r="CK26" s="203"/>
      <c r="CL26" s="203"/>
      <c r="CM26" s="203"/>
      <c r="CN26" s="203"/>
      <c r="CO26" s="203"/>
      <c r="CP26" s="203"/>
      <c r="CQ26" s="203"/>
      <c r="CR26" s="203"/>
      <c r="CS26" s="203"/>
      <c r="CT26" s="203"/>
      <c r="CU26" s="203"/>
      <c r="CV26" s="203"/>
      <c r="CW26" s="203"/>
      <c r="CX26" s="203"/>
      <c r="CY26" s="203"/>
      <c r="CZ26" s="203"/>
      <c r="DA26" s="203"/>
      <c r="DB26" s="203"/>
      <c r="DC26" s="203"/>
      <c r="DD26" s="203"/>
      <c r="DE26" s="203"/>
      <c r="DF26" s="203"/>
      <c r="DG26" s="203"/>
      <c r="DH26" s="203"/>
      <c r="DI26" s="203"/>
      <c r="DJ26" s="203"/>
      <c r="DK26" s="203"/>
      <c r="DL26" s="203"/>
      <c r="DM26" s="203"/>
      <c r="DN26" s="203"/>
      <c r="DO26" s="203"/>
      <c r="DP26" s="203"/>
      <c r="DQ26" s="203"/>
      <c r="DR26" s="203"/>
      <c r="DS26" s="203"/>
      <c r="DT26" s="203"/>
      <c r="DU26" s="203"/>
      <c r="DV26" s="203"/>
      <c r="DW26" s="203"/>
      <c r="DX26" s="203"/>
      <c r="DY26" s="203"/>
      <c r="DZ26" s="202"/>
      <c r="EA26" s="202"/>
    </row>
    <row r="27" spans="1:131" s="35" customFormat="1" ht="15" hidden="1" x14ac:dyDescent="0.25">
      <c r="A27" s="202"/>
      <c r="B27" s="202"/>
      <c r="C27" s="202"/>
      <c r="D27" s="202"/>
      <c r="E27" s="202"/>
      <c r="F27" s="1"/>
      <c r="G27" s="202"/>
      <c r="H27" s="202"/>
      <c r="I27" s="202"/>
      <c r="J27" s="202"/>
      <c r="K27" s="202"/>
      <c r="L27" s="202"/>
      <c r="M27" s="202"/>
      <c r="N27" s="202"/>
      <c r="O27" s="202"/>
      <c r="P27" s="202"/>
      <c r="Q27" s="202"/>
      <c r="R27" s="3"/>
      <c r="S27" s="202"/>
      <c r="U27" s="202"/>
      <c r="V27" s="202"/>
      <c r="X27" s="202"/>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c r="BW27" s="203"/>
      <c r="BX27" s="203"/>
      <c r="BY27" s="203"/>
      <c r="BZ27" s="203"/>
      <c r="CA27" s="203"/>
      <c r="CB27" s="203"/>
      <c r="CC27" s="203"/>
      <c r="CD27" s="203"/>
      <c r="CE27" s="203"/>
      <c r="CF27" s="203"/>
      <c r="CG27" s="203"/>
      <c r="CH27" s="203"/>
      <c r="CI27" s="203"/>
      <c r="CJ27" s="203"/>
      <c r="CK27" s="203"/>
      <c r="CL27" s="203"/>
      <c r="CM27" s="203"/>
      <c r="CN27" s="203"/>
      <c r="CO27" s="203"/>
      <c r="CP27" s="203"/>
      <c r="CQ27" s="203"/>
      <c r="CR27" s="203"/>
      <c r="CS27" s="203"/>
      <c r="CT27" s="203"/>
      <c r="CU27" s="203"/>
      <c r="CV27" s="203"/>
      <c r="CW27" s="203"/>
      <c r="CX27" s="203"/>
      <c r="CY27" s="203"/>
      <c r="CZ27" s="203"/>
      <c r="DA27" s="203"/>
      <c r="DB27" s="203"/>
      <c r="DC27" s="203"/>
      <c r="DD27" s="203"/>
      <c r="DE27" s="203"/>
      <c r="DF27" s="203"/>
      <c r="DG27" s="203"/>
      <c r="DH27" s="203"/>
      <c r="DI27" s="203"/>
      <c r="DJ27" s="203"/>
      <c r="DK27" s="203"/>
      <c r="DL27" s="203"/>
      <c r="DM27" s="203"/>
      <c r="DN27" s="203"/>
      <c r="DO27" s="203"/>
      <c r="DP27" s="203"/>
      <c r="DQ27" s="203"/>
      <c r="DR27" s="203"/>
      <c r="DS27" s="203"/>
      <c r="DT27" s="203"/>
      <c r="DU27" s="203"/>
      <c r="DV27" s="203"/>
      <c r="DW27" s="203"/>
      <c r="DX27" s="203"/>
      <c r="DY27" s="203"/>
      <c r="DZ27" s="202"/>
      <c r="EA27" s="202"/>
    </row>
    <row r="28" spans="1:131" s="35" customFormat="1" ht="15" hidden="1" x14ac:dyDescent="0.25">
      <c r="A28" s="202"/>
      <c r="B28" s="202"/>
      <c r="C28" s="202"/>
      <c r="D28" s="202"/>
      <c r="E28" s="202"/>
      <c r="F28" s="1"/>
      <c r="G28" s="202"/>
      <c r="H28" s="202"/>
      <c r="I28" s="202"/>
      <c r="J28" s="202"/>
      <c r="K28" s="202"/>
      <c r="L28" s="202"/>
      <c r="M28" s="202"/>
      <c r="N28" s="202"/>
      <c r="O28" s="202"/>
      <c r="P28" s="202"/>
      <c r="Q28" s="202"/>
      <c r="R28" s="3"/>
      <c r="S28" s="202"/>
      <c r="U28" s="202"/>
      <c r="V28" s="202"/>
      <c r="X28" s="202"/>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c r="BH28" s="203"/>
      <c r="BI28" s="203"/>
      <c r="BJ28" s="203"/>
      <c r="BK28" s="203"/>
      <c r="BL28" s="203"/>
      <c r="BM28" s="203"/>
      <c r="BN28" s="203"/>
      <c r="BO28" s="203"/>
      <c r="BP28" s="203"/>
      <c r="BQ28" s="203"/>
      <c r="BR28" s="203"/>
      <c r="BS28" s="203"/>
      <c r="BT28" s="203"/>
      <c r="BU28" s="203"/>
      <c r="BV28" s="203"/>
      <c r="BW28" s="203"/>
      <c r="BX28" s="203"/>
      <c r="BY28" s="203"/>
      <c r="BZ28" s="203"/>
      <c r="CA28" s="203"/>
      <c r="CB28" s="203"/>
      <c r="CC28" s="203"/>
      <c r="CD28" s="203"/>
      <c r="CE28" s="203"/>
      <c r="CF28" s="203"/>
      <c r="CG28" s="203"/>
      <c r="CH28" s="203"/>
      <c r="CI28" s="203"/>
      <c r="CJ28" s="203"/>
      <c r="CK28" s="203"/>
      <c r="CL28" s="203"/>
      <c r="CM28" s="203"/>
      <c r="CN28" s="203"/>
      <c r="CO28" s="203"/>
      <c r="CP28" s="203"/>
      <c r="CQ28" s="203"/>
      <c r="CR28" s="203"/>
      <c r="CS28" s="203"/>
      <c r="CT28" s="203"/>
      <c r="CU28" s="203"/>
      <c r="CV28" s="203"/>
      <c r="CW28" s="203"/>
      <c r="CX28" s="203"/>
      <c r="CY28" s="203"/>
      <c r="CZ28" s="203"/>
      <c r="DA28" s="203"/>
      <c r="DB28" s="203"/>
      <c r="DC28" s="203"/>
      <c r="DD28" s="203"/>
      <c r="DE28" s="203"/>
      <c r="DF28" s="203"/>
      <c r="DG28" s="203"/>
      <c r="DH28" s="203"/>
      <c r="DI28" s="203"/>
      <c r="DJ28" s="203"/>
      <c r="DK28" s="203"/>
      <c r="DL28" s="203"/>
      <c r="DM28" s="203"/>
      <c r="DN28" s="203"/>
      <c r="DO28" s="203"/>
      <c r="DP28" s="203"/>
      <c r="DQ28" s="203"/>
      <c r="DR28" s="203"/>
      <c r="DS28" s="203"/>
      <c r="DT28" s="203"/>
      <c r="DU28" s="203"/>
      <c r="DV28" s="203"/>
      <c r="DW28" s="203"/>
      <c r="DX28" s="203"/>
      <c r="DY28" s="203"/>
      <c r="DZ28" s="202"/>
      <c r="EA28" s="202"/>
    </row>
    <row r="29" spans="1:131" s="35" customFormat="1" ht="15" hidden="1" x14ac:dyDescent="0.25">
      <c r="A29" s="202"/>
      <c r="B29" s="202"/>
      <c r="C29" s="202"/>
      <c r="D29" s="202"/>
      <c r="E29" s="202"/>
      <c r="F29" s="1"/>
      <c r="G29" s="202"/>
      <c r="H29" s="202"/>
      <c r="I29" s="202"/>
      <c r="J29" s="202"/>
      <c r="K29" s="202"/>
      <c r="L29" s="202"/>
      <c r="M29" s="202"/>
      <c r="N29" s="202"/>
      <c r="O29" s="202"/>
      <c r="P29" s="202"/>
      <c r="Q29" s="202"/>
      <c r="R29" s="3"/>
      <c r="S29" s="202"/>
      <c r="U29" s="202"/>
      <c r="V29" s="202"/>
      <c r="X29" s="202"/>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203"/>
      <c r="BT29" s="203"/>
      <c r="BU29" s="203"/>
      <c r="BV29" s="203"/>
      <c r="BW29" s="203"/>
      <c r="BX29" s="203"/>
      <c r="BY29" s="203"/>
      <c r="BZ29" s="203"/>
      <c r="CA29" s="203"/>
      <c r="CB29" s="203"/>
      <c r="CC29" s="203"/>
      <c r="CD29" s="203"/>
      <c r="CE29" s="203"/>
      <c r="CF29" s="203"/>
      <c r="CG29" s="203"/>
      <c r="CH29" s="203"/>
      <c r="CI29" s="203"/>
      <c r="CJ29" s="203"/>
      <c r="CK29" s="203"/>
      <c r="CL29" s="203"/>
      <c r="CM29" s="203"/>
      <c r="CN29" s="203"/>
      <c r="CO29" s="203"/>
      <c r="CP29" s="203"/>
      <c r="CQ29" s="203"/>
      <c r="CR29" s="203"/>
      <c r="CS29" s="203"/>
      <c r="CT29" s="203"/>
      <c r="CU29" s="203"/>
      <c r="CV29" s="203"/>
      <c r="CW29" s="203"/>
      <c r="CX29" s="203"/>
      <c r="CY29" s="203"/>
      <c r="CZ29" s="203"/>
      <c r="DA29" s="203"/>
      <c r="DB29" s="203"/>
      <c r="DC29" s="203"/>
      <c r="DD29" s="203"/>
      <c r="DE29" s="203"/>
      <c r="DF29" s="203"/>
      <c r="DG29" s="203"/>
      <c r="DH29" s="203"/>
      <c r="DI29" s="203"/>
      <c r="DJ29" s="203"/>
      <c r="DK29" s="203"/>
      <c r="DL29" s="203"/>
      <c r="DM29" s="203"/>
      <c r="DN29" s="203"/>
      <c r="DO29" s="203"/>
      <c r="DP29" s="203"/>
      <c r="DQ29" s="203"/>
      <c r="DR29" s="203"/>
      <c r="DS29" s="203"/>
      <c r="DT29" s="203"/>
      <c r="DU29" s="203"/>
      <c r="DV29" s="203"/>
      <c r="DW29" s="203"/>
      <c r="DX29" s="203"/>
      <c r="DY29" s="203"/>
      <c r="DZ29" s="202"/>
      <c r="EA29" s="202"/>
    </row>
    <row r="30" spans="1:131" s="35" customFormat="1" ht="15" hidden="1" x14ac:dyDescent="0.25">
      <c r="A30" s="202"/>
      <c r="B30" s="202"/>
      <c r="C30" s="202"/>
      <c r="D30" s="202"/>
      <c r="E30" s="202"/>
      <c r="F30" s="1"/>
      <c r="G30" s="202"/>
      <c r="H30" s="202"/>
      <c r="I30" s="202"/>
      <c r="J30" s="202"/>
      <c r="K30" s="202"/>
      <c r="L30" s="202"/>
      <c r="M30" s="202"/>
      <c r="N30" s="202"/>
      <c r="O30" s="202"/>
      <c r="P30" s="202"/>
      <c r="Q30" s="202"/>
      <c r="R30" s="3"/>
      <c r="S30" s="202"/>
      <c r="U30" s="202"/>
      <c r="V30" s="202"/>
      <c r="X30" s="202"/>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c r="BH30" s="203"/>
      <c r="BI30" s="203"/>
      <c r="BJ30" s="203"/>
      <c r="BK30" s="203"/>
      <c r="BL30" s="203"/>
      <c r="BM30" s="203"/>
      <c r="BN30" s="203"/>
      <c r="BO30" s="203"/>
      <c r="BP30" s="203"/>
      <c r="BQ30" s="203"/>
      <c r="BR30" s="203"/>
      <c r="BS30" s="203"/>
      <c r="BT30" s="203"/>
      <c r="BU30" s="203"/>
      <c r="BV30" s="203"/>
      <c r="BW30" s="203"/>
      <c r="BX30" s="203"/>
      <c r="BY30" s="203"/>
      <c r="BZ30" s="203"/>
      <c r="CA30" s="203"/>
      <c r="CB30" s="203"/>
      <c r="CC30" s="203"/>
      <c r="CD30" s="203"/>
      <c r="CE30" s="203"/>
      <c r="CF30" s="203"/>
      <c r="CG30" s="203"/>
      <c r="CH30" s="203"/>
      <c r="CI30" s="203"/>
      <c r="CJ30" s="203"/>
      <c r="CK30" s="203"/>
      <c r="CL30" s="203"/>
      <c r="CM30" s="203"/>
      <c r="CN30" s="203"/>
      <c r="CO30" s="203"/>
      <c r="CP30" s="203"/>
      <c r="CQ30" s="203"/>
      <c r="CR30" s="203"/>
      <c r="CS30" s="203"/>
      <c r="CT30" s="203"/>
      <c r="CU30" s="203"/>
      <c r="CV30" s="203"/>
      <c r="CW30" s="203"/>
      <c r="CX30" s="203"/>
      <c r="CY30" s="203"/>
      <c r="CZ30" s="203"/>
      <c r="DA30" s="203"/>
      <c r="DB30" s="203"/>
      <c r="DC30" s="203"/>
      <c r="DD30" s="203"/>
      <c r="DE30" s="203"/>
      <c r="DF30" s="203"/>
      <c r="DG30" s="203"/>
      <c r="DH30" s="203"/>
      <c r="DI30" s="203"/>
      <c r="DJ30" s="203"/>
      <c r="DK30" s="203"/>
      <c r="DL30" s="203"/>
      <c r="DM30" s="203"/>
      <c r="DN30" s="203"/>
      <c r="DO30" s="203"/>
      <c r="DP30" s="203"/>
      <c r="DQ30" s="203"/>
      <c r="DR30" s="203"/>
      <c r="DS30" s="203"/>
      <c r="DT30" s="203"/>
      <c r="DU30" s="203"/>
      <c r="DV30" s="203"/>
      <c r="DW30" s="203"/>
      <c r="DX30" s="203"/>
      <c r="DY30" s="203"/>
      <c r="DZ30" s="202"/>
      <c r="EA30" s="202"/>
    </row>
    <row r="31" spans="1:131" ht="15" hidden="1" x14ac:dyDescent="0.25"/>
    <row r="32" spans="1:131" ht="15" hidden="1" x14ac:dyDescent="0.25"/>
    <row r="33" ht="15" hidden="1" x14ac:dyDescent="0.25"/>
    <row r="34" ht="15" hidden="1" x14ac:dyDescent="0.25"/>
    <row r="35" ht="15" hidden="1" x14ac:dyDescent="0.25"/>
    <row r="36" ht="15" hidden="1" x14ac:dyDescent="0.25"/>
    <row r="37" ht="15" hidden="1" x14ac:dyDescent="0.25"/>
    <row r="38" ht="15" hidden="1" x14ac:dyDescent="0.25"/>
    <row r="39" ht="15" hidden="1" x14ac:dyDescent="0.25"/>
    <row r="40" ht="15" hidden="1" x14ac:dyDescent="0.25"/>
    <row r="41" ht="15" hidden="1" x14ac:dyDescent="0.25"/>
    <row r="42" ht="15" hidden="1" x14ac:dyDescent="0.25"/>
    <row r="43" ht="15" hidden="1" x14ac:dyDescent="0.25"/>
    <row r="44" ht="15" hidden="1" x14ac:dyDescent="0.25"/>
    <row r="45" ht="15" hidden="1" x14ac:dyDescent="0.25"/>
    <row r="46" ht="15" hidden="1" x14ac:dyDescent="0.25"/>
    <row r="47" ht="15" hidden="1" x14ac:dyDescent="0.25"/>
    <row r="48"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x14ac:dyDescent="0.25"/>
    <row r="57" ht="15" hidden="1" x14ac:dyDescent="0.25"/>
    <row r="58" ht="15" hidden="1" x14ac:dyDescent="0.25"/>
    <row r="59" ht="15" hidden="1" x14ac:dyDescent="0.25"/>
    <row r="60" ht="15" hidden="1" x14ac:dyDescent="0.25"/>
    <row r="61" ht="15" hidden="1" x14ac:dyDescent="0.25"/>
    <row r="62" ht="15" hidden="1" x14ac:dyDescent="0.25"/>
    <row r="63" ht="15" hidden="1" x14ac:dyDescent="0.25"/>
    <row r="64" ht="15" hidden="1" x14ac:dyDescent="0.25"/>
    <row r="65" ht="15" hidden="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row r="821" ht="15" hidden="1" customHeight="1" x14ac:dyDescent="0.25"/>
    <row r="822" ht="15" hidden="1" customHeight="1" x14ac:dyDescent="0.25"/>
    <row r="823" ht="15" hidden="1" customHeight="1" x14ac:dyDescent="0.25"/>
    <row r="824" ht="15" hidden="1" customHeight="1" x14ac:dyDescent="0.25"/>
    <row r="825" ht="15" hidden="1" customHeight="1" x14ac:dyDescent="0.25"/>
    <row r="826" ht="15" hidden="1" customHeight="1" x14ac:dyDescent="0.25"/>
    <row r="827" ht="15" hidden="1" customHeight="1" x14ac:dyDescent="0.25"/>
    <row r="828" ht="15" hidden="1" customHeight="1" x14ac:dyDescent="0.25"/>
    <row r="829" ht="15" hidden="1" customHeight="1" x14ac:dyDescent="0.25"/>
    <row r="830" ht="15" hidden="1" customHeight="1" x14ac:dyDescent="0.25"/>
    <row r="831" ht="15" hidden="1" customHeight="1" x14ac:dyDescent="0.25"/>
    <row r="832" ht="15" hidden="1" customHeight="1" x14ac:dyDescent="0.25"/>
    <row r="833" ht="15" hidden="1" customHeight="1" x14ac:dyDescent="0.25"/>
    <row r="834" ht="15" hidden="1" customHeight="1" x14ac:dyDescent="0.25"/>
  </sheetData>
  <sheetProtection algorithmName="SHA-512" hashValue="Aj6k30/vfJgbg/ipe8E8IP9ibnonXQyrWdl+o0J6BPfqN/a4k4t0ggjhkDpEB3YT1f56F805/6rZVTmL/JBQ+g==" saltValue="UGQadTZboXtdx9paqZ4cqQ==" spinCount="100000" sheet="1" formatCells="0" formatColumns="0" formatRows="0" insertColumns="0" insertRows="0" insertHyperlinks="0" deleteColumns="0" deleteRows="0" sort="0" autoFilter="0" pivotTables="0"/>
  <mergeCells count="12">
    <mergeCell ref="A8:A9"/>
    <mergeCell ref="B8:B9"/>
    <mergeCell ref="C8:C9"/>
    <mergeCell ref="M8:M9"/>
    <mergeCell ref="A2:A5"/>
    <mergeCell ref="B2:V2"/>
    <mergeCell ref="W2:X2"/>
    <mergeCell ref="B3:V3"/>
    <mergeCell ref="W3:X3"/>
    <mergeCell ref="B4:V5"/>
    <mergeCell ref="W4:X4"/>
    <mergeCell ref="W5:X5"/>
  </mergeCells>
  <conditionalFormatting sqref="R23:R1048576 R7:R9 R13">
    <cfRule type="cellIs" dxfId="69" priority="21" operator="between">
      <formula>0.51</formula>
      <formula>0.69</formula>
    </cfRule>
    <cfRule type="cellIs" dxfId="68" priority="22" operator="between">
      <formula>0.51</formula>
      <formula>0.69</formula>
    </cfRule>
    <cfRule type="cellIs" dxfId="67" priority="23" operator="lessThan">
      <formula>0.5</formula>
    </cfRule>
    <cfRule type="cellIs" dxfId="66" priority="24" operator="greaterThan">
      <formula>0.7</formula>
    </cfRule>
    <cfRule type="cellIs" dxfId="65" priority="25" operator="between">
      <formula>0.51</formula>
      <formula>0.69</formula>
    </cfRule>
    <cfRule type="cellIs" dxfId="64" priority="26" operator="lessThan">
      <formula>50</formula>
    </cfRule>
    <cfRule type="cellIs" dxfId="63" priority="27" operator="greaterThan">
      <formula>0.7</formula>
    </cfRule>
    <cfRule type="cellIs" dxfId="62" priority="28" operator="between">
      <formula>0.51</formula>
      <formula>0.69</formula>
    </cfRule>
    <cfRule type="cellIs" dxfId="61" priority="29" operator="lessThan">
      <formula>0.5</formula>
    </cfRule>
    <cfRule type="cellIs" dxfId="60" priority="30" operator="greaterThan">
      <formula>0.7</formula>
    </cfRule>
  </conditionalFormatting>
  <conditionalFormatting sqref="R10:R11">
    <cfRule type="cellIs" dxfId="59" priority="11" operator="between">
      <formula>0.51</formula>
      <formula>0.69</formula>
    </cfRule>
    <cfRule type="cellIs" dxfId="58" priority="12" operator="between">
      <formula>0.51</formula>
      <formula>0.69</formula>
    </cfRule>
    <cfRule type="cellIs" dxfId="57" priority="13" operator="lessThan">
      <formula>0.5</formula>
    </cfRule>
    <cfRule type="cellIs" dxfId="56" priority="14" operator="greaterThan">
      <formula>0.7</formula>
    </cfRule>
    <cfRule type="cellIs" dxfId="55" priority="15" operator="between">
      <formula>0.51</formula>
      <formula>0.69</formula>
    </cfRule>
    <cfRule type="cellIs" dxfId="54" priority="16" operator="lessThan">
      <formula>50</formula>
    </cfRule>
    <cfRule type="cellIs" dxfId="53" priority="17" operator="greaterThan">
      <formula>0.7</formula>
    </cfRule>
    <cfRule type="cellIs" dxfId="52" priority="18" operator="between">
      <formula>0.51</formula>
      <formula>0.69</formula>
    </cfRule>
    <cfRule type="cellIs" dxfId="51" priority="19" operator="lessThan">
      <formula>0.5</formula>
    </cfRule>
    <cfRule type="cellIs" dxfId="50" priority="20" operator="greaterThan">
      <formula>0.7</formula>
    </cfRule>
  </conditionalFormatting>
  <conditionalFormatting sqref="R12">
    <cfRule type="cellIs" dxfId="49" priority="1" operator="between">
      <formula>0.51</formula>
      <formula>0.69</formula>
    </cfRule>
    <cfRule type="cellIs" dxfId="48" priority="2" operator="between">
      <formula>0.51</formula>
      <formula>0.69</formula>
    </cfRule>
    <cfRule type="cellIs" dxfId="47" priority="3" operator="lessThan">
      <formula>0.5</formula>
    </cfRule>
    <cfRule type="cellIs" dxfId="46" priority="4" operator="greaterThan">
      <formula>0.7</formula>
    </cfRule>
    <cfRule type="cellIs" dxfId="45" priority="5" operator="between">
      <formula>0.51</formula>
      <formula>0.69</formula>
    </cfRule>
    <cfRule type="cellIs" dxfId="44" priority="6" operator="lessThan">
      <formula>50</formula>
    </cfRule>
    <cfRule type="cellIs" dxfId="43" priority="7" operator="greaterThan">
      <formula>0.7</formula>
    </cfRule>
    <cfRule type="cellIs" dxfId="42" priority="8" operator="between">
      <formula>0.51</formula>
      <formula>0.69</formula>
    </cfRule>
    <cfRule type="cellIs" dxfId="41" priority="9" operator="lessThan">
      <formula>0.5</formula>
    </cfRule>
    <cfRule type="cellIs" dxfId="40" priority="10" operator="greaterThan">
      <formula>0.7</formula>
    </cfRule>
  </conditionalFormatting>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482B"/>
  </sheetPr>
  <dimension ref="A1:EB834"/>
  <sheetViews>
    <sheetView showGridLines="0" tabSelected="1" zoomScale="80" zoomScaleNormal="80" workbookViewId="0">
      <selection activeCell="E9" sqref="E9"/>
    </sheetView>
  </sheetViews>
  <sheetFormatPr baseColWidth="10" defaultColWidth="0" defaultRowHeight="0" customHeight="1" zeroHeight="1" x14ac:dyDescent="0.25"/>
  <cols>
    <col min="1" max="1" width="11.42578125" style="202" customWidth="1"/>
    <col min="2" max="2" width="45.7109375" style="202" customWidth="1"/>
    <col min="3" max="3" width="17.28515625" style="202" customWidth="1"/>
    <col min="4" max="4" width="14.7109375" style="202" customWidth="1"/>
    <col min="5" max="5" width="42.85546875" style="202" customWidth="1"/>
    <col min="6" max="6" width="21.140625" style="1" hidden="1" customWidth="1"/>
    <col min="7" max="7" width="19.85546875" style="202" hidden="1" customWidth="1"/>
    <col min="8" max="8" width="11.42578125" style="202" hidden="1" customWidth="1"/>
    <col min="9" max="9" width="12.7109375" style="202" hidden="1" customWidth="1"/>
    <col min="10" max="10" width="15.140625" style="202" hidden="1" customWidth="1"/>
    <col min="11" max="11" width="15" style="202" hidden="1" customWidth="1"/>
    <col min="12" max="12" width="18.7109375" style="202" bestFit="1" customWidth="1"/>
    <col min="13" max="13" width="29.28515625" style="202" customWidth="1"/>
    <col min="14" max="14" width="15.7109375" style="202" customWidth="1"/>
    <col min="15" max="15" width="11.42578125" style="202" customWidth="1"/>
    <col min="16" max="16" width="15.42578125" style="202" bestFit="1" customWidth="1"/>
    <col min="17" max="17" width="17.85546875" style="202" bestFit="1" customWidth="1"/>
    <col min="18" max="18" width="11.5703125" style="3" bestFit="1" customWidth="1"/>
    <col min="19" max="19" width="11.42578125" style="202" customWidth="1"/>
    <col min="20" max="20" width="16.7109375" style="35" bestFit="1" customWidth="1"/>
    <col min="21" max="21" width="18.28515625" style="202" bestFit="1" customWidth="1"/>
    <col min="22" max="22" width="11.42578125" style="202" customWidth="1"/>
    <col min="23" max="23" width="14.5703125" style="35" customWidth="1"/>
    <col min="24" max="24" width="19" style="202" bestFit="1" customWidth="1"/>
    <col min="25" max="129" width="11.5703125" style="203" hidden="1" customWidth="1"/>
    <col min="130" max="132" width="11.5703125" style="202" hidden="1" customWidth="1"/>
    <col min="133" max="16384" width="11.42578125" style="202" hidden="1"/>
  </cols>
  <sheetData>
    <row r="1" spans="1:131" ht="15" x14ac:dyDescent="0.25">
      <c r="A1" s="24"/>
      <c r="B1" s="25"/>
      <c r="C1" s="25"/>
      <c r="D1" s="26"/>
      <c r="E1" s="26"/>
      <c r="F1" s="27"/>
      <c r="G1" s="28"/>
      <c r="H1" s="28"/>
      <c r="I1" s="28"/>
      <c r="J1" s="28"/>
      <c r="K1" s="29"/>
      <c r="L1" s="24"/>
      <c r="M1" s="24"/>
      <c r="N1" s="24"/>
      <c r="O1" s="24"/>
      <c r="P1" s="24"/>
      <c r="Q1" s="24"/>
      <c r="R1" s="24"/>
      <c r="S1" s="24"/>
      <c r="T1" s="36"/>
      <c r="U1" s="24"/>
      <c r="V1" s="24"/>
      <c r="W1" s="36"/>
    </row>
    <row r="2" spans="1:131" ht="15" x14ac:dyDescent="0.25">
      <c r="A2" s="386"/>
      <c r="B2" s="387"/>
      <c r="C2" s="387"/>
      <c r="D2" s="387"/>
      <c r="E2" s="387"/>
      <c r="F2" s="387"/>
      <c r="G2" s="387"/>
      <c r="H2" s="387"/>
      <c r="I2" s="387"/>
      <c r="J2" s="387"/>
      <c r="K2" s="387"/>
      <c r="L2" s="387"/>
      <c r="M2" s="387"/>
      <c r="N2" s="387"/>
      <c r="O2" s="387"/>
      <c r="P2" s="387"/>
      <c r="Q2" s="387"/>
      <c r="R2" s="387"/>
      <c r="S2" s="387"/>
      <c r="T2" s="387"/>
      <c r="U2" s="387"/>
      <c r="V2" s="387"/>
      <c r="W2" s="390" t="s">
        <v>86</v>
      </c>
      <c r="X2" s="390"/>
    </row>
    <row r="3" spans="1:131" ht="15" customHeight="1" x14ac:dyDescent="0.25">
      <c r="A3" s="386"/>
      <c r="B3" s="391"/>
      <c r="C3" s="391"/>
      <c r="D3" s="391"/>
      <c r="E3" s="391"/>
      <c r="F3" s="391"/>
      <c r="G3" s="391"/>
      <c r="H3" s="391"/>
      <c r="I3" s="391"/>
      <c r="J3" s="391"/>
      <c r="K3" s="391"/>
      <c r="L3" s="391"/>
      <c r="M3" s="391"/>
      <c r="N3" s="391"/>
      <c r="O3" s="391"/>
      <c r="P3" s="391"/>
      <c r="Q3" s="391"/>
      <c r="R3" s="391"/>
      <c r="S3" s="391"/>
      <c r="T3" s="391"/>
      <c r="U3" s="391"/>
      <c r="V3" s="391"/>
      <c r="W3" s="390" t="s">
        <v>88</v>
      </c>
      <c r="X3" s="390"/>
    </row>
    <row r="4" spans="1:131" ht="15" customHeight="1" x14ac:dyDescent="0.25">
      <c r="A4" s="386"/>
      <c r="B4" s="391"/>
      <c r="C4" s="391"/>
      <c r="D4" s="391"/>
      <c r="E4" s="391"/>
      <c r="F4" s="391"/>
      <c r="G4" s="391"/>
      <c r="H4" s="391"/>
      <c r="I4" s="391"/>
      <c r="J4" s="391"/>
      <c r="K4" s="391"/>
      <c r="L4" s="391"/>
      <c r="M4" s="391"/>
      <c r="N4" s="391"/>
      <c r="O4" s="391"/>
      <c r="P4" s="391"/>
      <c r="Q4" s="391"/>
      <c r="R4" s="391"/>
      <c r="S4" s="391"/>
      <c r="T4" s="391"/>
      <c r="U4" s="391"/>
      <c r="V4" s="391"/>
      <c r="W4" s="390" t="s">
        <v>90</v>
      </c>
      <c r="X4" s="390"/>
    </row>
    <row r="5" spans="1:131" ht="15" x14ac:dyDescent="0.25">
      <c r="A5" s="386"/>
      <c r="B5" s="391"/>
      <c r="C5" s="391"/>
      <c r="D5" s="391"/>
      <c r="E5" s="391"/>
      <c r="F5" s="391"/>
      <c r="G5" s="391"/>
      <c r="H5" s="391"/>
      <c r="I5" s="391"/>
      <c r="J5" s="391"/>
      <c r="K5" s="391"/>
      <c r="L5" s="391"/>
      <c r="M5" s="391"/>
      <c r="N5" s="391"/>
      <c r="O5" s="391"/>
      <c r="P5" s="391"/>
      <c r="Q5" s="391"/>
      <c r="R5" s="391"/>
      <c r="S5" s="391"/>
      <c r="T5" s="391"/>
      <c r="U5" s="391"/>
      <c r="V5" s="391"/>
      <c r="W5" s="390" t="s">
        <v>91</v>
      </c>
      <c r="X5" s="390"/>
    </row>
    <row r="6" spans="1:131" ht="15" x14ac:dyDescent="0.25">
      <c r="A6" s="24"/>
      <c r="B6" s="24"/>
      <c r="C6" s="24"/>
      <c r="D6" s="24"/>
      <c r="E6" s="24"/>
      <c r="F6" s="24"/>
      <c r="G6" s="24"/>
      <c r="H6" s="24"/>
      <c r="I6" s="24"/>
      <c r="J6" s="24"/>
      <c r="K6" s="24"/>
      <c r="L6" s="24"/>
      <c r="M6" s="24"/>
      <c r="N6" s="24"/>
      <c r="O6" s="24"/>
      <c r="P6" s="24"/>
      <c r="Q6" s="24"/>
      <c r="R6" s="24"/>
      <c r="S6" s="24"/>
      <c r="T6" s="36"/>
      <c r="U6" s="24"/>
      <c r="V6" s="24"/>
      <c r="W6" s="36"/>
    </row>
    <row r="7" spans="1:131" s="34" customFormat="1" ht="63.75" x14ac:dyDescent="0.25">
      <c r="A7" s="41" t="s">
        <v>0</v>
      </c>
      <c r="B7" s="41" t="s">
        <v>1</v>
      </c>
      <c r="C7" s="41" t="s">
        <v>2</v>
      </c>
      <c r="D7" s="41" t="s">
        <v>103</v>
      </c>
      <c r="E7" s="41" t="s">
        <v>30</v>
      </c>
      <c r="F7" s="41" t="s">
        <v>96</v>
      </c>
      <c r="G7" s="41" t="s">
        <v>1152</v>
      </c>
      <c r="H7" s="41"/>
      <c r="I7" s="41"/>
      <c r="J7" s="41" t="s">
        <v>98</v>
      </c>
      <c r="K7" s="41" t="s">
        <v>99</v>
      </c>
      <c r="L7" s="41" t="s">
        <v>3</v>
      </c>
      <c r="M7" s="41" t="s">
        <v>4</v>
      </c>
      <c r="N7" s="41" t="s">
        <v>28</v>
      </c>
      <c r="O7" s="41" t="s">
        <v>21</v>
      </c>
      <c r="P7" s="41" t="s">
        <v>65</v>
      </c>
      <c r="Q7" s="41" t="s">
        <v>31</v>
      </c>
      <c r="R7" s="32" t="s">
        <v>62</v>
      </c>
      <c r="S7" s="41" t="s">
        <v>22</v>
      </c>
      <c r="T7" s="37" t="s">
        <v>23</v>
      </c>
      <c r="U7" s="41" t="s">
        <v>24</v>
      </c>
      <c r="V7" s="41" t="s">
        <v>25</v>
      </c>
      <c r="W7" s="37" t="s">
        <v>26</v>
      </c>
      <c r="X7" s="41" t="s">
        <v>27</v>
      </c>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row>
    <row r="8" spans="1:131" s="51" customFormat="1" ht="90" customHeight="1" x14ac:dyDescent="0.25">
      <c r="A8" s="362" t="s">
        <v>1145</v>
      </c>
      <c r="B8" s="368" t="s">
        <v>1144</v>
      </c>
      <c r="C8" s="368" t="s">
        <v>1150</v>
      </c>
      <c r="D8" s="131" t="s">
        <v>1228</v>
      </c>
      <c r="E8" s="8" t="s">
        <v>1222</v>
      </c>
      <c r="F8" s="67"/>
      <c r="G8" s="335">
        <v>1620000</v>
      </c>
      <c r="H8" s="217"/>
      <c r="I8" s="217"/>
      <c r="J8" s="217"/>
      <c r="K8" s="217"/>
      <c r="L8" s="66">
        <f>+F8+G8+H8+J8-K8</f>
        <v>1620000</v>
      </c>
      <c r="M8" s="366">
        <v>130974760</v>
      </c>
      <c r="N8" s="79"/>
      <c r="O8" s="201"/>
      <c r="P8" s="79"/>
      <c r="Q8" s="67"/>
      <c r="R8" s="46"/>
      <c r="S8" s="201"/>
      <c r="T8" s="124"/>
      <c r="U8" s="67"/>
      <c r="V8" s="38"/>
      <c r="W8" s="124"/>
      <c r="X8" s="67"/>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row>
    <row r="9" spans="1:131" s="51" customFormat="1" ht="78" customHeight="1" x14ac:dyDescent="0.25">
      <c r="A9" s="363"/>
      <c r="B9" s="369"/>
      <c r="C9" s="369"/>
      <c r="D9" s="219" t="s">
        <v>1230</v>
      </c>
      <c r="E9" s="206" t="s">
        <v>1223</v>
      </c>
      <c r="F9" s="215"/>
      <c r="G9" s="338">
        <v>129354760</v>
      </c>
      <c r="H9" s="212"/>
      <c r="I9" s="86"/>
      <c r="J9" s="212"/>
      <c r="K9" s="212"/>
      <c r="L9" s="66">
        <f>+F9+G9+H9+J9-K9</f>
        <v>129354760</v>
      </c>
      <c r="M9" s="367"/>
      <c r="N9" s="79"/>
      <c r="O9" s="217"/>
      <c r="P9" s="79"/>
      <c r="Q9" s="67"/>
      <c r="R9" s="46"/>
      <c r="S9" s="217"/>
      <c r="T9" s="124"/>
      <c r="U9" s="67"/>
      <c r="V9" s="38"/>
      <c r="W9" s="124"/>
      <c r="X9" s="67"/>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row>
    <row r="10" spans="1:131" s="109" customFormat="1" ht="15" x14ac:dyDescent="0.25">
      <c r="A10" s="93"/>
      <c r="B10" s="93"/>
      <c r="C10" s="93"/>
      <c r="D10" s="93"/>
      <c r="E10" s="106"/>
      <c r="F10" s="102"/>
      <c r="G10" s="102"/>
      <c r="H10" s="93"/>
      <c r="I10" s="94"/>
      <c r="J10" s="93"/>
      <c r="K10" s="93"/>
      <c r="L10" s="103">
        <f>SUM(L8:L9)</f>
        <v>130974760</v>
      </c>
      <c r="M10" s="102"/>
      <c r="N10" s="107"/>
      <c r="O10" s="87"/>
      <c r="P10" s="96"/>
      <c r="Q10" s="105">
        <f>SUM(Q8:Q9)</f>
        <v>0</v>
      </c>
      <c r="R10" s="90"/>
      <c r="S10" s="87"/>
      <c r="T10" s="96"/>
      <c r="U10" s="105">
        <f>SUM(U8:U9)</f>
        <v>0</v>
      </c>
      <c r="V10" s="87"/>
      <c r="W10" s="96"/>
      <c r="X10" s="105">
        <f>SUM(X8:X9)</f>
        <v>0</v>
      </c>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row>
    <row r="11" spans="1:131" s="114" customFormat="1" ht="90" customHeight="1" x14ac:dyDescent="0.25">
      <c r="A11" s="197" t="s">
        <v>1147</v>
      </c>
      <c r="B11" s="200" t="s">
        <v>1146</v>
      </c>
      <c r="C11" s="38" t="s">
        <v>1150</v>
      </c>
      <c r="D11" s="197" t="s">
        <v>1229</v>
      </c>
      <c r="E11" s="206" t="s">
        <v>1224</v>
      </c>
      <c r="F11" s="195"/>
      <c r="G11" s="338">
        <v>4456599</v>
      </c>
      <c r="H11" s="217"/>
      <c r="I11" s="217"/>
      <c r="J11" s="217"/>
      <c r="K11" s="217"/>
      <c r="L11" s="66">
        <f>+F11+G11+H11+J11-K11</f>
        <v>4456599</v>
      </c>
      <c r="M11" s="342">
        <v>4456599</v>
      </c>
      <c r="N11" s="233"/>
      <c r="O11" s="196"/>
      <c r="P11" s="48"/>
      <c r="Q11" s="194"/>
      <c r="R11" s="46"/>
      <c r="S11" s="196"/>
      <c r="T11" s="48"/>
      <c r="U11" s="194"/>
      <c r="V11" s="196"/>
      <c r="W11" s="48"/>
      <c r="X11" s="228"/>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row>
    <row r="12" spans="1:131" s="109" customFormat="1" ht="15.75" thickBot="1" x14ac:dyDescent="0.3">
      <c r="A12" s="93"/>
      <c r="B12" s="93"/>
      <c r="C12" s="93"/>
      <c r="D12" s="93"/>
      <c r="E12" s="106"/>
      <c r="F12" s="102"/>
      <c r="G12" s="102"/>
      <c r="H12" s="93"/>
      <c r="I12" s="94"/>
      <c r="J12" s="93"/>
      <c r="K12" s="93"/>
      <c r="L12" s="103">
        <f>+L11</f>
        <v>4456599</v>
      </c>
      <c r="M12" s="102"/>
      <c r="N12" s="107"/>
      <c r="O12" s="87"/>
      <c r="P12" s="96"/>
      <c r="Q12" s="105">
        <f>+Q11</f>
        <v>0</v>
      </c>
      <c r="R12" s="90"/>
      <c r="S12" s="87"/>
      <c r="T12" s="96"/>
      <c r="U12" s="105">
        <f>+U11</f>
        <v>0</v>
      </c>
      <c r="V12" s="87"/>
      <c r="W12" s="96"/>
      <c r="X12" s="105">
        <f>+X11</f>
        <v>0</v>
      </c>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row>
    <row r="13" spans="1:131" s="64" customFormat="1" ht="17.25" thickBot="1" x14ac:dyDescent="0.35">
      <c r="A13" s="52"/>
      <c r="B13" s="52"/>
      <c r="C13" s="42"/>
      <c r="D13" s="42"/>
      <c r="E13" s="42"/>
      <c r="F13" s="53"/>
      <c r="G13" s="42"/>
      <c r="H13" s="240"/>
      <c r="I13" s="236"/>
      <c r="J13" s="54" t="s">
        <v>29</v>
      </c>
      <c r="K13" s="55"/>
      <c r="L13" s="56">
        <f>+L10+L12</f>
        <v>135431359</v>
      </c>
      <c r="M13" s="204"/>
      <c r="N13" s="204"/>
      <c r="O13" s="204"/>
      <c r="P13" s="204"/>
      <c r="Q13" s="132">
        <f>+Q10+Q12</f>
        <v>0</v>
      </c>
      <c r="R13" s="58">
        <f>(Q13*1)/L13</f>
        <v>0</v>
      </c>
      <c r="S13" s="59"/>
      <c r="T13" s="60"/>
      <c r="U13" s="61">
        <f>+U10+U12</f>
        <v>0</v>
      </c>
      <c r="V13" s="59"/>
      <c r="W13" s="60"/>
      <c r="X13" s="62">
        <f>+X10+X12</f>
        <v>0</v>
      </c>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row>
    <row r="14" spans="1:131" ht="15" hidden="1" x14ac:dyDescent="0.25">
      <c r="R14" s="4"/>
    </row>
    <row r="15" spans="1:131" s="35" customFormat="1" ht="15" hidden="1" x14ac:dyDescent="0.25">
      <c r="A15" s="202"/>
      <c r="B15" s="202"/>
      <c r="C15" s="202"/>
      <c r="D15" s="202"/>
      <c r="E15" s="202"/>
      <c r="F15" s="1"/>
      <c r="G15" s="202"/>
      <c r="H15" s="202"/>
      <c r="I15" s="202"/>
      <c r="J15" s="202"/>
      <c r="K15" s="202"/>
      <c r="L15" s="202"/>
      <c r="M15" s="202"/>
      <c r="N15" s="202"/>
      <c r="O15" s="202"/>
      <c r="P15" s="202"/>
      <c r="Q15" s="203"/>
      <c r="R15" s="6"/>
      <c r="S15" s="203"/>
      <c r="U15" s="202"/>
      <c r="V15" s="202"/>
      <c r="X15" s="202"/>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3"/>
      <c r="BP15" s="203"/>
      <c r="BQ15" s="203"/>
      <c r="BR15" s="203"/>
      <c r="BS15" s="203"/>
      <c r="BT15" s="203"/>
      <c r="BU15" s="203"/>
      <c r="BV15" s="203"/>
      <c r="BW15" s="203"/>
      <c r="BX15" s="203"/>
      <c r="BY15" s="203"/>
      <c r="BZ15" s="203"/>
      <c r="CA15" s="203"/>
      <c r="CB15" s="203"/>
      <c r="CC15" s="203"/>
      <c r="CD15" s="203"/>
      <c r="CE15" s="203"/>
      <c r="CF15" s="203"/>
      <c r="CG15" s="203"/>
      <c r="CH15" s="203"/>
      <c r="CI15" s="203"/>
      <c r="CJ15" s="203"/>
      <c r="CK15" s="203"/>
      <c r="CL15" s="203"/>
      <c r="CM15" s="203"/>
      <c r="CN15" s="203"/>
      <c r="CO15" s="203"/>
      <c r="CP15" s="203"/>
      <c r="CQ15" s="203"/>
      <c r="CR15" s="203"/>
      <c r="CS15" s="203"/>
      <c r="CT15" s="203"/>
      <c r="CU15" s="203"/>
      <c r="CV15" s="203"/>
      <c r="CW15" s="203"/>
      <c r="CX15" s="203"/>
      <c r="CY15" s="203"/>
      <c r="CZ15" s="203"/>
      <c r="DA15" s="203"/>
      <c r="DB15" s="203"/>
      <c r="DC15" s="203"/>
      <c r="DD15" s="203"/>
      <c r="DE15" s="203"/>
      <c r="DF15" s="203"/>
      <c r="DG15" s="203"/>
      <c r="DH15" s="203"/>
      <c r="DI15" s="203"/>
      <c r="DJ15" s="203"/>
      <c r="DK15" s="203"/>
      <c r="DL15" s="203"/>
      <c r="DM15" s="203"/>
      <c r="DN15" s="203"/>
      <c r="DO15" s="203"/>
      <c r="DP15" s="203"/>
      <c r="DQ15" s="203"/>
      <c r="DR15" s="203"/>
      <c r="DS15" s="203"/>
      <c r="DT15" s="203"/>
      <c r="DU15" s="203"/>
      <c r="DV15" s="203"/>
      <c r="DW15" s="203"/>
      <c r="DX15" s="203"/>
      <c r="DY15" s="203"/>
      <c r="DZ15" s="202"/>
      <c r="EA15" s="202"/>
    </row>
    <row r="16" spans="1:131" s="35" customFormat="1" ht="15" hidden="1" x14ac:dyDescent="0.25">
      <c r="A16" s="202"/>
      <c r="B16" s="202"/>
      <c r="C16" s="202"/>
      <c r="D16" s="202"/>
      <c r="E16" s="202"/>
      <c r="F16" s="1"/>
      <c r="G16" s="202"/>
      <c r="H16" s="202"/>
      <c r="I16" s="202"/>
      <c r="J16" s="202"/>
      <c r="K16" s="202"/>
      <c r="L16" s="202"/>
      <c r="M16" s="202"/>
      <c r="N16" s="202"/>
      <c r="O16" s="202"/>
      <c r="P16" s="202"/>
      <c r="Q16" s="203"/>
      <c r="R16" s="6"/>
      <c r="S16" s="203"/>
      <c r="U16" s="202"/>
      <c r="V16" s="202"/>
      <c r="X16" s="202"/>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c r="CW16" s="203"/>
      <c r="CX16" s="203"/>
      <c r="CY16" s="203"/>
      <c r="CZ16" s="203"/>
      <c r="DA16" s="203"/>
      <c r="DB16" s="203"/>
      <c r="DC16" s="203"/>
      <c r="DD16" s="203"/>
      <c r="DE16" s="203"/>
      <c r="DF16" s="203"/>
      <c r="DG16" s="203"/>
      <c r="DH16" s="203"/>
      <c r="DI16" s="203"/>
      <c r="DJ16" s="203"/>
      <c r="DK16" s="203"/>
      <c r="DL16" s="203"/>
      <c r="DM16" s="203"/>
      <c r="DN16" s="203"/>
      <c r="DO16" s="203"/>
      <c r="DP16" s="203"/>
      <c r="DQ16" s="203"/>
      <c r="DR16" s="203"/>
      <c r="DS16" s="203"/>
      <c r="DT16" s="203"/>
      <c r="DU16" s="203"/>
      <c r="DV16" s="203"/>
      <c r="DW16" s="203"/>
      <c r="DX16" s="203"/>
      <c r="DY16" s="203"/>
      <c r="DZ16" s="202"/>
      <c r="EA16" s="202"/>
    </row>
    <row r="17" spans="1:131" s="35" customFormat="1" ht="15" hidden="1" x14ac:dyDescent="0.25">
      <c r="A17" s="202"/>
      <c r="B17" s="202"/>
      <c r="C17" s="202"/>
      <c r="D17" s="202"/>
      <c r="E17" s="202"/>
      <c r="F17" s="1"/>
      <c r="G17" s="202"/>
      <c r="H17" s="202"/>
      <c r="I17" s="202"/>
      <c r="J17" s="202"/>
      <c r="K17" s="202"/>
      <c r="L17" s="202"/>
      <c r="M17" s="202"/>
      <c r="N17" s="202"/>
      <c r="O17" s="202"/>
      <c r="P17" s="202"/>
      <c r="Q17" s="203"/>
      <c r="R17" s="6"/>
      <c r="S17" s="203"/>
      <c r="U17" s="202"/>
      <c r="V17" s="202"/>
      <c r="X17" s="202"/>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B17" s="203"/>
      <c r="CC17" s="203"/>
      <c r="CD17" s="203"/>
      <c r="CE17" s="203"/>
      <c r="CF17" s="203"/>
      <c r="CG17" s="203"/>
      <c r="CH17" s="203"/>
      <c r="CI17" s="203"/>
      <c r="CJ17" s="203"/>
      <c r="CK17" s="203"/>
      <c r="CL17" s="203"/>
      <c r="CM17" s="203"/>
      <c r="CN17" s="203"/>
      <c r="CO17" s="203"/>
      <c r="CP17" s="203"/>
      <c r="CQ17" s="203"/>
      <c r="CR17" s="203"/>
      <c r="CS17" s="203"/>
      <c r="CT17" s="203"/>
      <c r="CU17" s="203"/>
      <c r="CV17" s="203"/>
      <c r="CW17" s="203"/>
      <c r="CX17" s="203"/>
      <c r="CY17" s="203"/>
      <c r="CZ17" s="203"/>
      <c r="DA17" s="203"/>
      <c r="DB17" s="203"/>
      <c r="DC17" s="203"/>
      <c r="DD17" s="203"/>
      <c r="DE17" s="203"/>
      <c r="DF17" s="203"/>
      <c r="DG17" s="203"/>
      <c r="DH17" s="203"/>
      <c r="DI17" s="203"/>
      <c r="DJ17" s="203"/>
      <c r="DK17" s="203"/>
      <c r="DL17" s="203"/>
      <c r="DM17" s="203"/>
      <c r="DN17" s="203"/>
      <c r="DO17" s="203"/>
      <c r="DP17" s="203"/>
      <c r="DQ17" s="203"/>
      <c r="DR17" s="203"/>
      <c r="DS17" s="203"/>
      <c r="DT17" s="203"/>
      <c r="DU17" s="203"/>
      <c r="DV17" s="203"/>
      <c r="DW17" s="203"/>
      <c r="DX17" s="203"/>
      <c r="DY17" s="203"/>
      <c r="DZ17" s="202"/>
      <c r="EA17" s="202"/>
    </row>
    <row r="18" spans="1:131" s="35" customFormat="1" ht="15" hidden="1" x14ac:dyDescent="0.25">
      <c r="A18" s="202"/>
      <c r="B18" s="202"/>
      <c r="C18" s="202"/>
      <c r="D18" s="202"/>
      <c r="E18" s="202"/>
      <c r="F18" s="1"/>
      <c r="G18" s="202"/>
      <c r="H18" s="202"/>
      <c r="I18" s="202"/>
      <c r="J18" s="202"/>
      <c r="K18" s="202"/>
      <c r="L18" s="202"/>
      <c r="M18" s="202"/>
      <c r="N18" s="202"/>
      <c r="O18" s="202"/>
      <c r="P18" s="202"/>
      <c r="Q18" s="203"/>
      <c r="R18" s="6"/>
      <c r="S18" s="203"/>
      <c r="U18" s="202"/>
      <c r="V18" s="202"/>
      <c r="X18" s="202"/>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B18" s="203"/>
      <c r="CC18" s="203"/>
      <c r="CD18" s="203"/>
      <c r="CE18" s="203"/>
      <c r="CF18" s="203"/>
      <c r="CG18" s="203"/>
      <c r="CH18" s="203"/>
      <c r="CI18" s="203"/>
      <c r="CJ18" s="203"/>
      <c r="CK18" s="203"/>
      <c r="CL18" s="203"/>
      <c r="CM18" s="203"/>
      <c r="CN18" s="203"/>
      <c r="CO18" s="203"/>
      <c r="CP18" s="203"/>
      <c r="CQ18" s="203"/>
      <c r="CR18" s="203"/>
      <c r="CS18" s="203"/>
      <c r="CT18" s="203"/>
      <c r="CU18" s="203"/>
      <c r="CV18" s="203"/>
      <c r="CW18" s="203"/>
      <c r="CX18" s="203"/>
      <c r="CY18" s="203"/>
      <c r="CZ18" s="203"/>
      <c r="DA18" s="203"/>
      <c r="DB18" s="203"/>
      <c r="DC18" s="203"/>
      <c r="DD18" s="203"/>
      <c r="DE18" s="203"/>
      <c r="DF18" s="203"/>
      <c r="DG18" s="203"/>
      <c r="DH18" s="203"/>
      <c r="DI18" s="203"/>
      <c r="DJ18" s="203"/>
      <c r="DK18" s="203"/>
      <c r="DL18" s="203"/>
      <c r="DM18" s="203"/>
      <c r="DN18" s="203"/>
      <c r="DO18" s="203"/>
      <c r="DP18" s="203"/>
      <c r="DQ18" s="203"/>
      <c r="DR18" s="203"/>
      <c r="DS18" s="203"/>
      <c r="DT18" s="203"/>
      <c r="DU18" s="203"/>
      <c r="DV18" s="203"/>
      <c r="DW18" s="203"/>
      <c r="DX18" s="203"/>
      <c r="DY18" s="203"/>
      <c r="DZ18" s="202"/>
      <c r="EA18" s="202"/>
    </row>
    <row r="19" spans="1:131" s="35" customFormat="1" ht="15" hidden="1" x14ac:dyDescent="0.25">
      <c r="A19" s="202"/>
      <c r="B19" s="202"/>
      <c r="C19" s="202"/>
      <c r="D19" s="202"/>
      <c r="E19" s="202"/>
      <c r="F19" s="1"/>
      <c r="G19" s="202"/>
      <c r="H19" s="202"/>
      <c r="I19" s="202"/>
      <c r="J19" s="202"/>
      <c r="K19" s="202"/>
      <c r="L19" s="202"/>
      <c r="M19" s="202"/>
      <c r="N19" s="202"/>
      <c r="O19" s="202"/>
      <c r="P19" s="202"/>
      <c r="Q19" s="203"/>
      <c r="R19" s="6"/>
      <c r="S19" s="203"/>
      <c r="U19" s="202"/>
      <c r="V19" s="202"/>
      <c r="X19" s="202"/>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03"/>
      <c r="CI19" s="203"/>
      <c r="CJ19" s="203"/>
      <c r="CK19" s="203"/>
      <c r="CL19" s="203"/>
      <c r="CM19" s="203"/>
      <c r="CN19" s="203"/>
      <c r="CO19" s="203"/>
      <c r="CP19" s="203"/>
      <c r="CQ19" s="203"/>
      <c r="CR19" s="203"/>
      <c r="CS19" s="203"/>
      <c r="CT19" s="203"/>
      <c r="CU19" s="203"/>
      <c r="CV19" s="203"/>
      <c r="CW19" s="203"/>
      <c r="CX19" s="203"/>
      <c r="CY19" s="203"/>
      <c r="CZ19" s="203"/>
      <c r="DA19" s="203"/>
      <c r="DB19" s="203"/>
      <c r="DC19" s="203"/>
      <c r="DD19" s="203"/>
      <c r="DE19" s="203"/>
      <c r="DF19" s="203"/>
      <c r="DG19" s="203"/>
      <c r="DH19" s="203"/>
      <c r="DI19" s="203"/>
      <c r="DJ19" s="203"/>
      <c r="DK19" s="203"/>
      <c r="DL19" s="203"/>
      <c r="DM19" s="203"/>
      <c r="DN19" s="203"/>
      <c r="DO19" s="203"/>
      <c r="DP19" s="203"/>
      <c r="DQ19" s="203"/>
      <c r="DR19" s="203"/>
      <c r="DS19" s="203"/>
      <c r="DT19" s="203"/>
      <c r="DU19" s="203"/>
      <c r="DV19" s="203"/>
      <c r="DW19" s="203"/>
      <c r="DX19" s="203"/>
      <c r="DY19" s="203"/>
      <c r="DZ19" s="202"/>
      <c r="EA19" s="202"/>
    </row>
    <row r="20" spans="1:131" s="35" customFormat="1" ht="15" hidden="1" x14ac:dyDescent="0.25">
      <c r="A20" s="202"/>
      <c r="B20" s="202"/>
      <c r="C20" s="202"/>
      <c r="D20" s="202"/>
      <c r="E20" s="202"/>
      <c r="F20" s="1"/>
      <c r="G20" s="202"/>
      <c r="H20" s="202"/>
      <c r="I20" s="202"/>
      <c r="J20" s="202"/>
      <c r="K20" s="202"/>
      <c r="L20" s="202"/>
      <c r="M20" s="202"/>
      <c r="N20" s="202"/>
      <c r="O20" s="202"/>
      <c r="P20" s="202"/>
      <c r="Q20" s="203"/>
      <c r="R20" s="6"/>
      <c r="S20" s="203"/>
      <c r="U20" s="202"/>
      <c r="V20" s="202"/>
      <c r="X20" s="202"/>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203"/>
      <c r="CO20" s="203"/>
      <c r="CP20" s="203"/>
      <c r="CQ20" s="203"/>
      <c r="CR20" s="203"/>
      <c r="CS20" s="203"/>
      <c r="CT20" s="203"/>
      <c r="CU20" s="203"/>
      <c r="CV20" s="203"/>
      <c r="CW20" s="203"/>
      <c r="CX20" s="203"/>
      <c r="CY20" s="203"/>
      <c r="CZ20" s="203"/>
      <c r="DA20" s="203"/>
      <c r="DB20" s="203"/>
      <c r="DC20" s="203"/>
      <c r="DD20" s="203"/>
      <c r="DE20" s="203"/>
      <c r="DF20" s="203"/>
      <c r="DG20" s="203"/>
      <c r="DH20" s="203"/>
      <c r="DI20" s="203"/>
      <c r="DJ20" s="203"/>
      <c r="DK20" s="203"/>
      <c r="DL20" s="203"/>
      <c r="DM20" s="203"/>
      <c r="DN20" s="203"/>
      <c r="DO20" s="203"/>
      <c r="DP20" s="203"/>
      <c r="DQ20" s="203"/>
      <c r="DR20" s="203"/>
      <c r="DS20" s="203"/>
      <c r="DT20" s="203"/>
      <c r="DU20" s="203"/>
      <c r="DV20" s="203"/>
      <c r="DW20" s="203"/>
      <c r="DX20" s="203"/>
      <c r="DY20" s="203"/>
      <c r="DZ20" s="202"/>
      <c r="EA20" s="202"/>
    </row>
    <row r="21" spans="1:131" s="35" customFormat="1" ht="15" hidden="1" x14ac:dyDescent="0.25">
      <c r="A21" s="202"/>
      <c r="B21" s="202"/>
      <c r="C21" s="202"/>
      <c r="D21" s="202"/>
      <c r="E21" s="202"/>
      <c r="F21" s="1"/>
      <c r="G21" s="202"/>
      <c r="H21" s="202"/>
      <c r="I21" s="202"/>
      <c r="J21" s="202"/>
      <c r="K21" s="202"/>
      <c r="L21" s="202"/>
      <c r="M21" s="202"/>
      <c r="N21" s="202"/>
      <c r="O21" s="202"/>
      <c r="P21" s="202"/>
      <c r="Q21" s="203"/>
      <c r="R21" s="6"/>
      <c r="S21" s="203"/>
      <c r="U21" s="202"/>
      <c r="V21" s="202"/>
      <c r="X21" s="202"/>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c r="CV21" s="203"/>
      <c r="CW21" s="203"/>
      <c r="CX21" s="203"/>
      <c r="CY21" s="203"/>
      <c r="CZ21" s="203"/>
      <c r="DA21" s="203"/>
      <c r="DB21" s="203"/>
      <c r="DC21" s="203"/>
      <c r="DD21" s="203"/>
      <c r="DE21" s="203"/>
      <c r="DF21" s="203"/>
      <c r="DG21" s="203"/>
      <c r="DH21" s="203"/>
      <c r="DI21" s="203"/>
      <c r="DJ21" s="203"/>
      <c r="DK21" s="203"/>
      <c r="DL21" s="203"/>
      <c r="DM21" s="203"/>
      <c r="DN21" s="203"/>
      <c r="DO21" s="203"/>
      <c r="DP21" s="203"/>
      <c r="DQ21" s="203"/>
      <c r="DR21" s="203"/>
      <c r="DS21" s="203"/>
      <c r="DT21" s="203"/>
      <c r="DU21" s="203"/>
      <c r="DV21" s="203"/>
      <c r="DW21" s="203"/>
      <c r="DX21" s="203"/>
      <c r="DY21" s="203"/>
      <c r="DZ21" s="202"/>
      <c r="EA21" s="202"/>
    </row>
    <row r="22" spans="1:131" s="35" customFormat="1" ht="15" hidden="1" x14ac:dyDescent="0.25">
      <c r="A22" s="202"/>
      <c r="B22" s="202"/>
      <c r="C22" s="202"/>
      <c r="D22" s="202"/>
      <c r="E22" s="202"/>
      <c r="F22" s="1"/>
      <c r="G22" s="202"/>
      <c r="H22" s="202"/>
      <c r="I22" s="202"/>
      <c r="J22" s="202"/>
      <c r="K22" s="202"/>
      <c r="L22" s="202"/>
      <c r="M22" s="202"/>
      <c r="N22" s="202"/>
      <c r="O22" s="202"/>
      <c r="P22" s="202"/>
      <c r="Q22" s="203"/>
      <c r="R22" s="6"/>
      <c r="S22" s="203"/>
      <c r="U22" s="202"/>
      <c r="V22" s="202"/>
      <c r="X22" s="202"/>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c r="CF22" s="203"/>
      <c r="CG22" s="203"/>
      <c r="CH22" s="203"/>
      <c r="CI22" s="203"/>
      <c r="CJ22" s="203"/>
      <c r="CK22" s="203"/>
      <c r="CL22" s="203"/>
      <c r="CM22" s="203"/>
      <c r="CN22" s="203"/>
      <c r="CO22" s="203"/>
      <c r="CP22" s="203"/>
      <c r="CQ22" s="203"/>
      <c r="CR22" s="203"/>
      <c r="CS22" s="203"/>
      <c r="CT22" s="203"/>
      <c r="CU22" s="203"/>
      <c r="CV22" s="203"/>
      <c r="CW22" s="203"/>
      <c r="CX22" s="203"/>
      <c r="CY22" s="203"/>
      <c r="CZ22" s="203"/>
      <c r="DA22" s="203"/>
      <c r="DB22" s="203"/>
      <c r="DC22" s="203"/>
      <c r="DD22" s="203"/>
      <c r="DE22" s="203"/>
      <c r="DF22" s="203"/>
      <c r="DG22" s="203"/>
      <c r="DH22" s="203"/>
      <c r="DI22" s="203"/>
      <c r="DJ22" s="203"/>
      <c r="DK22" s="203"/>
      <c r="DL22" s="203"/>
      <c r="DM22" s="203"/>
      <c r="DN22" s="203"/>
      <c r="DO22" s="203"/>
      <c r="DP22" s="203"/>
      <c r="DQ22" s="203"/>
      <c r="DR22" s="203"/>
      <c r="DS22" s="203"/>
      <c r="DT22" s="203"/>
      <c r="DU22" s="203"/>
      <c r="DV22" s="203"/>
      <c r="DW22" s="203"/>
      <c r="DX22" s="203"/>
      <c r="DY22" s="203"/>
      <c r="DZ22" s="202"/>
      <c r="EA22" s="202"/>
    </row>
    <row r="23" spans="1:131" s="35" customFormat="1" ht="15" hidden="1" x14ac:dyDescent="0.25">
      <c r="A23" s="202"/>
      <c r="B23" s="202"/>
      <c r="C23" s="202"/>
      <c r="D23" s="202"/>
      <c r="E23" s="202"/>
      <c r="F23" s="1"/>
      <c r="G23" s="202"/>
      <c r="H23" s="202"/>
      <c r="I23" s="202"/>
      <c r="J23" s="202"/>
      <c r="K23" s="202"/>
      <c r="L23" s="202"/>
      <c r="M23" s="202"/>
      <c r="N23" s="202"/>
      <c r="O23" s="202"/>
      <c r="P23" s="202"/>
      <c r="Q23" s="203"/>
      <c r="R23" s="7"/>
      <c r="S23" s="203"/>
      <c r="U23" s="202"/>
      <c r="V23" s="202"/>
      <c r="X23" s="202"/>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c r="CC23" s="203"/>
      <c r="CD23" s="203"/>
      <c r="CE23" s="203"/>
      <c r="CF23" s="203"/>
      <c r="CG23" s="203"/>
      <c r="CH23" s="203"/>
      <c r="CI23" s="203"/>
      <c r="CJ23" s="203"/>
      <c r="CK23" s="203"/>
      <c r="CL23" s="203"/>
      <c r="CM23" s="203"/>
      <c r="CN23" s="203"/>
      <c r="CO23" s="203"/>
      <c r="CP23" s="203"/>
      <c r="CQ23" s="203"/>
      <c r="CR23" s="203"/>
      <c r="CS23" s="203"/>
      <c r="CT23" s="203"/>
      <c r="CU23" s="203"/>
      <c r="CV23" s="203"/>
      <c r="CW23" s="203"/>
      <c r="CX23" s="203"/>
      <c r="CY23" s="203"/>
      <c r="CZ23" s="203"/>
      <c r="DA23" s="203"/>
      <c r="DB23" s="203"/>
      <c r="DC23" s="203"/>
      <c r="DD23" s="203"/>
      <c r="DE23" s="203"/>
      <c r="DF23" s="203"/>
      <c r="DG23" s="203"/>
      <c r="DH23" s="203"/>
      <c r="DI23" s="203"/>
      <c r="DJ23" s="203"/>
      <c r="DK23" s="203"/>
      <c r="DL23" s="203"/>
      <c r="DM23" s="203"/>
      <c r="DN23" s="203"/>
      <c r="DO23" s="203"/>
      <c r="DP23" s="203"/>
      <c r="DQ23" s="203"/>
      <c r="DR23" s="203"/>
      <c r="DS23" s="203"/>
      <c r="DT23" s="203"/>
      <c r="DU23" s="203"/>
      <c r="DV23" s="203"/>
      <c r="DW23" s="203"/>
      <c r="DX23" s="203"/>
      <c r="DY23" s="203"/>
      <c r="DZ23" s="202"/>
      <c r="EA23" s="202"/>
    </row>
    <row r="24" spans="1:131" s="35" customFormat="1" ht="15" hidden="1" x14ac:dyDescent="0.25">
      <c r="A24" s="202"/>
      <c r="B24" s="202"/>
      <c r="C24" s="202"/>
      <c r="D24" s="202"/>
      <c r="E24" s="202"/>
      <c r="F24" s="1"/>
      <c r="G24" s="202"/>
      <c r="H24" s="202"/>
      <c r="I24" s="202"/>
      <c r="J24" s="202"/>
      <c r="K24" s="202"/>
      <c r="L24" s="202"/>
      <c r="M24" s="202"/>
      <c r="N24" s="202"/>
      <c r="O24" s="202"/>
      <c r="P24" s="202"/>
      <c r="Q24" s="202"/>
      <c r="R24" s="3"/>
      <c r="S24" s="202"/>
      <c r="U24" s="202"/>
      <c r="V24" s="202"/>
      <c r="X24" s="202"/>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203"/>
      <c r="CC24" s="203"/>
      <c r="CD24" s="203"/>
      <c r="CE24" s="203"/>
      <c r="CF24" s="203"/>
      <c r="CG24" s="203"/>
      <c r="CH24" s="203"/>
      <c r="CI24" s="203"/>
      <c r="CJ24" s="203"/>
      <c r="CK24" s="203"/>
      <c r="CL24" s="203"/>
      <c r="CM24" s="203"/>
      <c r="CN24" s="203"/>
      <c r="CO24" s="203"/>
      <c r="CP24" s="203"/>
      <c r="CQ24" s="203"/>
      <c r="CR24" s="203"/>
      <c r="CS24" s="203"/>
      <c r="CT24" s="203"/>
      <c r="CU24" s="203"/>
      <c r="CV24" s="203"/>
      <c r="CW24" s="203"/>
      <c r="CX24" s="203"/>
      <c r="CY24" s="203"/>
      <c r="CZ24" s="203"/>
      <c r="DA24" s="203"/>
      <c r="DB24" s="203"/>
      <c r="DC24" s="203"/>
      <c r="DD24" s="203"/>
      <c r="DE24" s="203"/>
      <c r="DF24" s="203"/>
      <c r="DG24" s="203"/>
      <c r="DH24" s="203"/>
      <c r="DI24" s="203"/>
      <c r="DJ24" s="203"/>
      <c r="DK24" s="203"/>
      <c r="DL24" s="203"/>
      <c r="DM24" s="203"/>
      <c r="DN24" s="203"/>
      <c r="DO24" s="203"/>
      <c r="DP24" s="203"/>
      <c r="DQ24" s="203"/>
      <c r="DR24" s="203"/>
      <c r="DS24" s="203"/>
      <c r="DT24" s="203"/>
      <c r="DU24" s="203"/>
      <c r="DV24" s="203"/>
      <c r="DW24" s="203"/>
      <c r="DX24" s="203"/>
      <c r="DY24" s="203"/>
      <c r="DZ24" s="202"/>
      <c r="EA24" s="202"/>
    </row>
    <row r="25" spans="1:131" s="35" customFormat="1" ht="15" hidden="1" x14ac:dyDescent="0.25">
      <c r="A25" s="202"/>
      <c r="B25" s="202"/>
      <c r="C25" s="202"/>
      <c r="D25" s="202"/>
      <c r="E25" s="202"/>
      <c r="F25" s="1"/>
      <c r="G25" s="202"/>
      <c r="H25" s="202"/>
      <c r="I25" s="202"/>
      <c r="J25" s="202"/>
      <c r="K25" s="202"/>
      <c r="L25" s="202"/>
      <c r="M25" s="202"/>
      <c r="N25" s="202"/>
      <c r="O25" s="202"/>
      <c r="P25" s="202"/>
      <c r="Q25" s="202"/>
      <c r="R25" s="3"/>
      <c r="S25" s="202"/>
      <c r="U25" s="202"/>
      <c r="V25" s="202"/>
      <c r="X25" s="202"/>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203"/>
      <c r="BN25" s="203"/>
      <c r="BO25" s="203"/>
      <c r="BP25" s="203"/>
      <c r="BQ25" s="203"/>
      <c r="BR25" s="203"/>
      <c r="BS25" s="203"/>
      <c r="BT25" s="203"/>
      <c r="BU25" s="203"/>
      <c r="BV25" s="203"/>
      <c r="BW25" s="203"/>
      <c r="BX25" s="203"/>
      <c r="BY25" s="203"/>
      <c r="BZ25" s="203"/>
      <c r="CA25" s="203"/>
      <c r="CB25" s="203"/>
      <c r="CC25" s="203"/>
      <c r="CD25" s="203"/>
      <c r="CE25" s="203"/>
      <c r="CF25" s="203"/>
      <c r="CG25" s="203"/>
      <c r="CH25" s="203"/>
      <c r="CI25" s="203"/>
      <c r="CJ25" s="203"/>
      <c r="CK25" s="203"/>
      <c r="CL25" s="203"/>
      <c r="CM25" s="203"/>
      <c r="CN25" s="203"/>
      <c r="CO25" s="203"/>
      <c r="CP25" s="203"/>
      <c r="CQ25" s="203"/>
      <c r="CR25" s="203"/>
      <c r="CS25" s="203"/>
      <c r="CT25" s="203"/>
      <c r="CU25" s="203"/>
      <c r="CV25" s="203"/>
      <c r="CW25" s="203"/>
      <c r="CX25" s="203"/>
      <c r="CY25" s="203"/>
      <c r="CZ25" s="203"/>
      <c r="DA25" s="203"/>
      <c r="DB25" s="203"/>
      <c r="DC25" s="203"/>
      <c r="DD25" s="203"/>
      <c r="DE25" s="203"/>
      <c r="DF25" s="203"/>
      <c r="DG25" s="203"/>
      <c r="DH25" s="203"/>
      <c r="DI25" s="203"/>
      <c r="DJ25" s="203"/>
      <c r="DK25" s="203"/>
      <c r="DL25" s="203"/>
      <c r="DM25" s="203"/>
      <c r="DN25" s="203"/>
      <c r="DO25" s="203"/>
      <c r="DP25" s="203"/>
      <c r="DQ25" s="203"/>
      <c r="DR25" s="203"/>
      <c r="DS25" s="203"/>
      <c r="DT25" s="203"/>
      <c r="DU25" s="203"/>
      <c r="DV25" s="203"/>
      <c r="DW25" s="203"/>
      <c r="DX25" s="203"/>
      <c r="DY25" s="203"/>
      <c r="DZ25" s="202"/>
      <c r="EA25" s="202"/>
    </row>
    <row r="26" spans="1:131" s="35" customFormat="1" ht="15" hidden="1" x14ac:dyDescent="0.25">
      <c r="A26" s="202"/>
      <c r="B26" s="202"/>
      <c r="C26" s="202"/>
      <c r="D26" s="202"/>
      <c r="E26" s="202"/>
      <c r="F26" s="1"/>
      <c r="G26" s="202"/>
      <c r="H26" s="202"/>
      <c r="I26" s="202"/>
      <c r="J26" s="202"/>
      <c r="K26" s="202"/>
      <c r="L26" s="202"/>
      <c r="M26" s="202"/>
      <c r="N26" s="202"/>
      <c r="O26" s="202"/>
      <c r="P26" s="202"/>
      <c r="Q26" s="202"/>
      <c r="R26" s="3"/>
      <c r="S26" s="202"/>
      <c r="U26" s="202"/>
      <c r="V26" s="202"/>
      <c r="X26" s="202"/>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203"/>
      <c r="BN26" s="203"/>
      <c r="BO26" s="203"/>
      <c r="BP26" s="203"/>
      <c r="BQ26" s="203"/>
      <c r="BR26" s="203"/>
      <c r="BS26" s="203"/>
      <c r="BT26" s="203"/>
      <c r="BU26" s="203"/>
      <c r="BV26" s="203"/>
      <c r="BW26" s="203"/>
      <c r="BX26" s="203"/>
      <c r="BY26" s="203"/>
      <c r="BZ26" s="203"/>
      <c r="CA26" s="203"/>
      <c r="CB26" s="203"/>
      <c r="CC26" s="203"/>
      <c r="CD26" s="203"/>
      <c r="CE26" s="203"/>
      <c r="CF26" s="203"/>
      <c r="CG26" s="203"/>
      <c r="CH26" s="203"/>
      <c r="CI26" s="203"/>
      <c r="CJ26" s="203"/>
      <c r="CK26" s="203"/>
      <c r="CL26" s="203"/>
      <c r="CM26" s="203"/>
      <c r="CN26" s="203"/>
      <c r="CO26" s="203"/>
      <c r="CP26" s="203"/>
      <c r="CQ26" s="203"/>
      <c r="CR26" s="203"/>
      <c r="CS26" s="203"/>
      <c r="CT26" s="203"/>
      <c r="CU26" s="203"/>
      <c r="CV26" s="203"/>
      <c r="CW26" s="203"/>
      <c r="CX26" s="203"/>
      <c r="CY26" s="203"/>
      <c r="CZ26" s="203"/>
      <c r="DA26" s="203"/>
      <c r="DB26" s="203"/>
      <c r="DC26" s="203"/>
      <c r="DD26" s="203"/>
      <c r="DE26" s="203"/>
      <c r="DF26" s="203"/>
      <c r="DG26" s="203"/>
      <c r="DH26" s="203"/>
      <c r="DI26" s="203"/>
      <c r="DJ26" s="203"/>
      <c r="DK26" s="203"/>
      <c r="DL26" s="203"/>
      <c r="DM26" s="203"/>
      <c r="DN26" s="203"/>
      <c r="DO26" s="203"/>
      <c r="DP26" s="203"/>
      <c r="DQ26" s="203"/>
      <c r="DR26" s="203"/>
      <c r="DS26" s="203"/>
      <c r="DT26" s="203"/>
      <c r="DU26" s="203"/>
      <c r="DV26" s="203"/>
      <c r="DW26" s="203"/>
      <c r="DX26" s="203"/>
      <c r="DY26" s="203"/>
      <c r="DZ26" s="202"/>
      <c r="EA26" s="202"/>
    </row>
    <row r="27" spans="1:131" s="35" customFormat="1" ht="15" hidden="1" x14ac:dyDescent="0.25">
      <c r="A27" s="202"/>
      <c r="B27" s="202"/>
      <c r="C27" s="202"/>
      <c r="D27" s="202"/>
      <c r="E27" s="202"/>
      <c r="F27" s="1"/>
      <c r="G27" s="202"/>
      <c r="H27" s="202"/>
      <c r="I27" s="202"/>
      <c r="J27" s="202"/>
      <c r="K27" s="202"/>
      <c r="L27" s="202"/>
      <c r="M27" s="202"/>
      <c r="N27" s="202"/>
      <c r="O27" s="202"/>
      <c r="P27" s="202"/>
      <c r="Q27" s="202"/>
      <c r="R27" s="3"/>
      <c r="S27" s="202"/>
      <c r="U27" s="202"/>
      <c r="V27" s="202"/>
      <c r="X27" s="202"/>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c r="BW27" s="203"/>
      <c r="BX27" s="203"/>
      <c r="BY27" s="203"/>
      <c r="BZ27" s="203"/>
      <c r="CA27" s="203"/>
      <c r="CB27" s="203"/>
      <c r="CC27" s="203"/>
      <c r="CD27" s="203"/>
      <c r="CE27" s="203"/>
      <c r="CF27" s="203"/>
      <c r="CG27" s="203"/>
      <c r="CH27" s="203"/>
      <c r="CI27" s="203"/>
      <c r="CJ27" s="203"/>
      <c r="CK27" s="203"/>
      <c r="CL27" s="203"/>
      <c r="CM27" s="203"/>
      <c r="CN27" s="203"/>
      <c r="CO27" s="203"/>
      <c r="CP27" s="203"/>
      <c r="CQ27" s="203"/>
      <c r="CR27" s="203"/>
      <c r="CS27" s="203"/>
      <c r="CT27" s="203"/>
      <c r="CU27" s="203"/>
      <c r="CV27" s="203"/>
      <c r="CW27" s="203"/>
      <c r="CX27" s="203"/>
      <c r="CY27" s="203"/>
      <c r="CZ27" s="203"/>
      <c r="DA27" s="203"/>
      <c r="DB27" s="203"/>
      <c r="DC27" s="203"/>
      <c r="DD27" s="203"/>
      <c r="DE27" s="203"/>
      <c r="DF27" s="203"/>
      <c r="DG27" s="203"/>
      <c r="DH27" s="203"/>
      <c r="DI27" s="203"/>
      <c r="DJ27" s="203"/>
      <c r="DK27" s="203"/>
      <c r="DL27" s="203"/>
      <c r="DM27" s="203"/>
      <c r="DN27" s="203"/>
      <c r="DO27" s="203"/>
      <c r="DP27" s="203"/>
      <c r="DQ27" s="203"/>
      <c r="DR27" s="203"/>
      <c r="DS27" s="203"/>
      <c r="DT27" s="203"/>
      <c r="DU27" s="203"/>
      <c r="DV27" s="203"/>
      <c r="DW27" s="203"/>
      <c r="DX27" s="203"/>
      <c r="DY27" s="203"/>
      <c r="DZ27" s="202"/>
      <c r="EA27" s="202"/>
    </row>
    <row r="28" spans="1:131" s="35" customFormat="1" ht="15" hidden="1" x14ac:dyDescent="0.25">
      <c r="A28" s="202"/>
      <c r="B28" s="202"/>
      <c r="C28" s="202"/>
      <c r="D28" s="202"/>
      <c r="E28" s="202"/>
      <c r="F28" s="1"/>
      <c r="G28" s="202"/>
      <c r="H28" s="202"/>
      <c r="I28" s="202"/>
      <c r="J28" s="202"/>
      <c r="K28" s="202"/>
      <c r="L28" s="202"/>
      <c r="M28" s="202"/>
      <c r="N28" s="202"/>
      <c r="O28" s="202"/>
      <c r="P28" s="202"/>
      <c r="Q28" s="202"/>
      <c r="R28" s="3"/>
      <c r="S28" s="202"/>
      <c r="U28" s="202"/>
      <c r="V28" s="202"/>
      <c r="X28" s="202"/>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c r="BH28" s="203"/>
      <c r="BI28" s="203"/>
      <c r="BJ28" s="203"/>
      <c r="BK28" s="203"/>
      <c r="BL28" s="203"/>
      <c r="BM28" s="203"/>
      <c r="BN28" s="203"/>
      <c r="BO28" s="203"/>
      <c r="BP28" s="203"/>
      <c r="BQ28" s="203"/>
      <c r="BR28" s="203"/>
      <c r="BS28" s="203"/>
      <c r="BT28" s="203"/>
      <c r="BU28" s="203"/>
      <c r="BV28" s="203"/>
      <c r="BW28" s="203"/>
      <c r="BX28" s="203"/>
      <c r="BY28" s="203"/>
      <c r="BZ28" s="203"/>
      <c r="CA28" s="203"/>
      <c r="CB28" s="203"/>
      <c r="CC28" s="203"/>
      <c r="CD28" s="203"/>
      <c r="CE28" s="203"/>
      <c r="CF28" s="203"/>
      <c r="CG28" s="203"/>
      <c r="CH28" s="203"/>
      <c r="CI28" s="203"/>
      <c r="CJ28" s="203"/>
      <c r="CK28" s="203"/>
      <c r="CL28" s="203"/>
      <c r="CM28" s="203"/>
      <c r="CN28" s="203"/>
      <c r="CO28" s="203"/>
      <c r="CP28" s="203"/>
      <c r="CQ28" s="203"/>
      <c r="CR28" s="203"/>
      <c r="CS28" s="203"/>
      <c r="CT28" s="203"/>
      <c r="CU28" s="203"/>
      <c r="CV28" s="203"/>
      <c r="CW28" s="203"/>
      <c r="CX28" s="203"/>
      <c r="CY28" s="203"/>
      <c r="CZ28" s="203"/>
      <c r="DA28" s="203"/>
      <c r="DB28" s="203"/>
      <c r="DC28" s="203"/>
      <c r="DD28" s="203"/>
      <c r="DE28" s="203"/>
      <c r="DF28" s="203"/>
      <c r="DG28" s="203"/>
      <c r="DH28" s="203"/>
      <c r="DI28" s="203"/>
      <c r="DJ28" s="203"/>
      <c r="DK28" s="203"/>
      <c r="DL28" s="203"/>
      <c r="DM28" s="203"/>
      <c r="DN28" s="203"/>
      <c r="DO28" s="203"/>
      <c r="DP28" s="203"/>
      <c r="DQ28" s="203"/>
      <c r="DR28" s="203"/>
      <c r="DS28" s="203"/>
      <c r="DT28" s="203"/>
      <c r="DU28" s="203"/>
      <c r="DV28" s="203"/>
      <c r="DW28" s="203"/>
      <c r="DX28" s="203"/>
      <c r="DY28" s="203"/>
      <c r="DZ28" s="202"/>
      <c r="EA28" s="202"/>
    </row>
    <row r="29" spans="1:131" s="35" customFormat="1" ht="15" hidden="1" x14ac:dyDescent="0.25">
      <c r="A29" s="202"/>
      <c r="B29" s="202"/>
      <c r="C29" s="202"/>
      <c r="D29" s="202"/>
      <c r="E29" s="202"/>
      <c r="F29" s="1"/>
      <c r="G29" s="202"/>
      <c r="H29" s="202"/>
      <c r="I29" s="202"/>
      <c r="J29" s="202"/>
      <c r="K29" s="202"/>
      <c r="L29" s="202"/>
      <c r="M29" s="202"/>
      <c r="N29" s="202"/>
      <c r="O29" s="202"/>
      <c r="P29" s="202"/>
      <c r="Q29" s="202"/>
      <c r="R29" s="3"/>
      <c r="S29" s="202"/>
      <c r="U29" s="202"/>
      <c r="V29" s="202"/>
      <c r="X29" s="202"/>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203"/>
      <c r="BT29" s="203"/>
      <c r="BU29" s="203"/>
      <c r="BV29" s="203"/>
      <c r="BW29" s="203"/>
      <c r="BX29" s="203"/>
      <c r="BY29" s="203"/>
      <c r="BZ29" s="203"/>
      <c r="CA29" s="203"/>
      <c r="CB29" s="203"/>
      <c r="CC29" s="203"/>
      <c r="CD29" s="203"/>
      <c r="CE29" s="203"/>
      <c r="CF29" s="203"/>
      <c r="CG29" s="203"/>
      <c r="CH29" s="203"/>
      <c r="CI29" s="203"/>
      <c r="CJ29" s="203"/>
      <c r="CK29" s="203"/>
      <c r="CL29" s="203"/>
      <c r="CM29" s="203"/>
      <c r="CN29" s="203"/>
      <c r="CO29" s="203"/>
      <c r="CP29" s="203"/>
      <c r="CQ29" s="203"/>
      <c r="CR29" s="203"/>
      <c r="CS29" s="203"/>
      <c r="CT29" s="203"/>
      <c r="CU29" s="203"/>
      <c r="CV29" s="203"/>
      <c r="CW29" s="203"/>
      <c r="CX29" s="203"/>
      <c r="CY29" s="203"/>
      <c r="CZ29" s="203"/>
      <c r="DA29" s="203"/>
      <c r="DB29" s="203"/>
      <c r="DC29" s="203"/>
      <c r="DD29" s="203"/>
      <c r="DE29" s="203"/>
      <c r="DF29" s="203"/>
      <c r="DG29" s="203"/>
      <c r="DH29" s="203"/>
      <c r="DI29" s="203"/>
      <c r="DJ29" s="203"/>
      <c r="DK29" s="203"/>
      <c r="DL29" s="203"/>
      <c r="DM29" s="203"/>
      <c r="DN29" s="203"/>
      <c r="DO29" s="203"/>
      <c r="DP29" s="203"/>
      <c r="DQ29" s="203"/>
      <c r="DR29" s="203"/>
      <c r="DS29" s="203"/>
      <c r="DT29" s="203"/>
      <c r="DU29" s="203"/>
      <c r="DV29" s="203"/>
      <c r="DW29" s="203"/>
      <c r="DX29" s="203"/>
      <c r="DY29" s="203"/>
      <c r="DZ29" s="202"/>
      <c r="EA29" s="202"/>
    </row>
    <row r="30" spans="1:131" s="35" customFormat="1" ht="15" hidden="1" x14ac:dyDescent="0.25">
      <c r="A30" s="202"/>
      <c r="B30" s="202"/>
      <c r="C30" s="202"/>
      <c r="D30" s="202"/>
      <c r="E30" s="202"/>
      <c r="F30" s="1"/>
      <c r="G30" s="202"/>
      <c r="H30" s="202"/>
      <c r="I30" s="202"/>
      <c r="J30" s="202"/>
      <c r="K30" s="202"/>
      <c r="L30" s="202"/>
      <c r="M30" s="202"/>
      <c r="N30" s="202"/>
      <c r="O30" s="202"/>
      <c r="P30" s="202"/>
      <c r="Q30" s="202"/>
      <c r="R30" s="3"/>
      <c r="S30" s="202"/>
      <c r="U30" s="202"/>
      <c r="V30" s="202"/>
      <c r="X30" s="202"/>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c r="BH30" s="203"/>
      <c r="BI30" s="203"/>
      <c r="BJ30" s="203"/>
      <c r="BK30" s="203"/>
      <c r="BL30" s="203"/>
      <c r="BM30" s="203"/>
      <c r="BN30" s="203"/>
      <c r="BO30" s="203"/>
      <c r="BP30" s="203"/>
      <c r="BQ30" s="203"/>
      <c r="BR30" s="203"/>
      <c r="BS30" s="203"/>
      <c r="BT30" s="203"/>
      <c r="BU30" s="203"/>
      <c r="BV30" s="203"/>
      <c r="BW30" s="203"/>
      <c r="BX30" s="203"/>
      <c r="BY30" s="203"/>
      <c r="BZ30" s="203"/>
      <c r="CA30" s="203"/>
      <c r="CB30" s="203"/>
      <c r="CC30" s="203"/>
      <c r="CD30" s="203"/>
      <c r="CE30" s="203"/>
      <c r="CF30" s="203"/>
      <c r="CG30" s="203"/>
      <c r="CH30" s="203"/>
      <c r="CI30" s="203"/>
      <c r="CJ30" s="203"/>
      <c r="CK30" s="203"/>
      <c r="CL30" s="203"/>
      <c r="CM30" s="203"/>
      <c r="CN30" s="203"/>
      <c r="CO30" s="203"/>
      <c r="CP30" s="203"/>
      <c r="CQ30" s="203"/>
      <c r="CR30" s="203"/>
      <c r="CS30" s="203"/>
      <c r="CT30" s="203"/>
      <c r="CU30" s="203"/>
      <c r="CV30" s="203"/>
      <c r="CW30" s="203"/>
      <c r="CX30" s="203"/>
      <c r="CY30" s="203"/>
      <c r="CZ30" s="203"/>
      <c r="DA30" s="203"/>
      <c r="DB30" s="203"/>
      <c r="DC30" s="203"/>
      <c r="DD30" s="203"/>
      <c r="DE30" s="203"/>
      <c r="DF30" s="203"/>
      <c r="DG30" s="203"/>
      <c r="DH30" s="203"/>
      <c r="DI30" s="203"/>
      <c r="DJ30" s="203"/>
      <c r="DK30" s="203"/>
      <c r="DL30" s="203"/>
      <c r="DM30" s="203"/>
      <c r="DN30" s="203"/>
      <c r="DO30" s="203"/>
      <c r="DP30" s="203"/>
      <c r="DQ30" s="203"/>
      <c r="DR30" s="203"/>
      <c r="DS30" s="203"/>
      <c r="DT30" s="203"/>
      <c r="DU30" s="203"/>
      <c r="DV30" s="203"/>
      <c r="DW30" s="203"/>
      <c r="DX30" s="203"/>
      <c r="DY30" s="203"/>
      <c r="DZ30" s="202"/>
      <c r="EA30" s="202"/>
    </row>
    <row r="31" spans="1:131" ht="15" hidden="1" x14ac:dyDescent="0.25"/>
    <row r="32" spans="1:131" ht="15" hidden="1" x14ac:dyDescent="0.25"/>
    <row r="33" ht="15" hidden="1" x14ac:dyDescent="0.25"/>
    <row r="34" ht="15" hidden="1" x14ac:dyDescent="0.25"/>
    <row r="35" ht="15" hidden="1" x14ac:dyDescent="0.25"/>
    <row r="36" ht="15" hidden="1" x14ac:dyDescent="0.25"/>
    <row r="37" ht="15" hidden="1" x14ac:dyDescent="0.25"/>
    <row r="38" ht="15" hidden="1" x14ac:dyDescent="0.25"/>
    <row r="39" ht="15" hidden="1" x14ac:dyDescent="0.25"/>
    <row r="40" ht="15" hidden="1" x14ac:dyDescent="0.25"/>
    <row r="41" ht="15" hidden="1" x14ac:dyDescent="0.25"/>
    <row r="42" ht="15" hidden="1" x14ac:dyDescent="0.25"/>
    <row r="43" ht="15" hidden="1" x14ac:dyDescent="0.25"/>
    <row r="44" ht="15" hidden="1" x14ac:dyDescent="0.25"/>
    <row r="45" ht="15" hidden="1" x14ac:dyDescent="0.25"/>
    <row r="46" ht="15" hidden="1" x14ac:dyDescent="0.25"/>
    <row r="47" ht="15" hidden="1" x14ac:dyDescent="0.25"/>
    <row r="48"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x14ac:dyDescent="0.25"/>
    <row r="57" ht="15" hidden="1" x14ac:dyDescent="0.25"/>
    <row r="58" ht="15" hidden="1" x14ac:dyDescent="0.25"/>
    <row r="59" ht="15" hidden="1" x14ac:dyDescent="0.25"/>
    <row r="60" ht="15" hidden="1" x14ac:dyDescent="0.25"/>
    <row r="61" ht="15" hidden="1" x14ac:dyDescent="0.25"/>
    <row r="62" ht="15" hidden="1" x14ac:dyDescent="0.25"/>
    <row r="63" ht="15" hidden="1" x14ac:dyDescent="0.25"/>
    <row r="64" ht="15" hidden="1" x14ac:dyDescent="0.25"/>
    <row r="65" ht="15" hidden="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row r="821" ht="15" hidden="1" customHeight="1" x14ac:dyDescent="0.25"/>
    <row r="822" ht="15" hidden="1" customHeight="1" x14ac:dyDescent="0.25"/>
    <row r="823" ht="15" hidden="1" customHeight="1" x14ac:dyDescent="0.25"/>
    <row r="824" ht="15" hidden="1" customHeight="1" x14ac:dyDescent="0.25"/>
    <row r="825" ht="15" hidden="1" customHeight="1" x14ac:dyDescent="0.25"/>
    <row r="826" ht="15" hidden="1" customHeight="1" x14ac:dyDescent="0.25"/>
    <row r="827" ht="15" hidden="1" customHeight="1" x14ac:dyDescent="0.25"/>
    <row r="828" ht="15" hidden="1" customHeight="1" x14ac:dyDescent="0.25"/>
    <row r="829" ht="15" hidden="1" customHeight="1" x14ac:dyDescent="0.25"/>
    <row r="830" ht="15" hidden="1" customHeight="1" x14ac:dyDescent="0.25"/>
    <row r="831" ht="15" hidden="1" customHeight="1" x14ac:dyDescent="0.25"/>
    <row r="832" ht="15" hidden="1" customHeight="1" x14ac:dyDescent="0.25"/>
    <row r="833" ht="15" hidden="1" customHeight="1" x14ac:dyDescent="0.25"/>
    <row r="834" ht="15" hidden="1" customHeight="1" x14ac:dyDescent="0.25"/>
  </sheetData>
  <sheetProtection algorithmName="SHA-512" hashValue="EyrUyFHvI+YxNrMqbl4MuY+oe9rQV+59BCcMRF17teVpnuGMUcsGb0EsamkMiTbI0Rkf96LIJknrI9pcesctZA==" saltValue="Zl9HUpaPwnTaHKGky/e5hQ==" spinCount="100000" sheet="1" formatCells="0" formatColumns="0" formatRows="0" insertColumns="0" insertRows="0" insertHyperlinks="0" deleteColumns="0" deleteRows="0" sort="0" autoFilter="0" pivotTables="0"/>
  <mergeCells count="12">
    <mergeCell ref="A8:A9"/>
    <mergeCell ref="B8:B9"/>
    <mergeCell ref="C8:C9"/>
    <mergeCell ref="M8:M9"/>
    <mergeCell ref="A2:A5"/>
    <mergeCell ref="B2:V2"/>
    <mergeCell ref="W2:X2"/>
    <mergeCell ref="B3:V3"/>
    <mergeCell ref="W3:X3"/>
    <mergeCell ref="B4:V5"/>
    <mergeCell ref="W4:X4"/>
    <mergeCell ref="W5:X5"/>
  </mergeCells>
  <conditionalFormatting sqref="R23:R1048576 R7:R9 R13">
    <cfRule type="cellIs" dxfId="39" priority="31" operator="between">
      <formula>0.51</formula>
      <formula>0.69</formula>
    </cfRule>
    <cfRule type="cellIs" dxfId="38" priority="32" operator="between">
      <formula>0.51</formula>
      <formula>0.69</formula>
    </cfRule>
    <cfRule type="cellIs" dxfId="37" priority="33" operator="lessThan">
      <formula>0.5</formula>
    </cfRule>
    <cfRule type="cellIs" dxfId="36" priority="34" operator="greaterThan">
      <formula>0.7</formula>
    </cfRule>
    <cfRule type="cellIs" dxfId="35" priority="35" operator="between">
      <formula>0.51</formula>
      <formula>0.69</formula>
    </cfRule>
    <cfRule type="cellIs" dxfId="34" priority="36" operator="lessThan">
      <formula>50</formula>
    </cfRule>
    <cfRule type="cellIs" dxfId="33" priority="37" operator="greaterThan">
      <formula>0.7</formula>
    </cfRule>
    <cfRule type="cellIs" dxfId="32" priority="38" operator="between">
      <formula>0.51</formula>
      <formula>0.69</formula>
    </cfRule>
    <cfRule type="cellIs" dxfId="31" priority="39" operator="lessThan">
      <formula>0.5</formula>
    </cfRule>
    <cfRule type="cellIs" dxfId="30" priority="40" operator="greaterThan">
      <formula>0.7</formula>
    </cfRule>
  </conditionalFormatting>
  <conditionalFormatting sqref="R11">
    <cfRule type="cellIs" dxfId="29" priority="21" operator="between">
      <formula>0.51</formula>
      <formula>0.69</formula>
    </cfRule>
    <cfRule type="cellIs" dxfId="28" priority="22" operator="between">
      <formula>0.51</formula>
      <formula>0.69</formula>
    </cfRule>
    <cfRule type="cellIs" dxfId="27" priority="23" operator="lessThan">
      <formula>0.5</formula>
    </cfRule>
    <cfRule type="cellIs" dxfId="26" priority="24" operator="greaterThan">
      <formula>0.7</formula>
    </cfRule>
    <cfRule type="cellIs" dxfId="25" priority="25" operator="between">
      <formula>0.51</formula>
      <formula>0.69</formula>
    </cfRule>
    <cfRule type="cellIs" dxfId="24" priority="26" operator="lessThan">
      <formula>50</formula>
    </cfRule>
    <cfRule type="cellIs" dxfId="23" priority="27" operator="greaterThan">
      <formula>0.7</formula>
    </cfRule>
    <cfRule type="cellIs" dxfId="22" priority="28" operator="between">
      <formula>0.51</formula>
      <formula>0.69</formula>
    </cfRule>
    <cfRule type="cellIs" dxfId="21" priority="29" operator="lessThan">
      <formula>0.5</formula>
    </cfRule>
    <cfRule type="cellIs" dxfId="20" priority="30" operator="greaterThan">
      <formula>0.7</formula>
    </cfRule>
  </conditionalFormatting>
  <conditionalFormatting sqref="R10">
    <cfRule type="cellIs" dxfId="19" priority="11" operator="between">
      <formula>0.51</formula>
      <formula>0.69</formula>
    </cfRule>
    <cfRule type="cellIs" dxfId="18" priority="12" operator="between">
      <formula>0.51</formula>
      <formula>0.69</formula>
    </cfRule>
    <cfRule type="cellIs" dxfId="17" priority="13" operator="lessThan">
      <formula>0.5</formula>
    </cfRule>
    <cfRule type="cellIs" dxfId="16" priority="14" operator="greaterThan">
      <formula>0.7</formula>
    </cfRule>
    <cfRule type="cellIs" dxfId="15" priority="15" operator="between">
      <formula>0.51</formula>
      <formula>0.69</formula>
    </cfRule>
    <cfRule type="cellIs" dxfId="14" priority="16" operator="lessThan">
      <formula>50</formula>
    </cfRule>
    <cfRule type="cellIs" dxfId="13" priority="17" operator="greaterThan">
      <formula>0.7</formula>
    </cfRule>
    <cfRule type="cellIs" dxfId="12" priority="18" operator="between">
      <formula>0.51</formula>
      <formula>0.69</formula>
    </cfRule>
    <cfRule type="cellIs" dxfId="11" priority="19" operator="lessThan">
      <formula>0.5</formula>
    </cfRule>
    <cfRule type="cellIs" dxfId="10" priority="20" operator="greaterThan">
      <formula>0.7</formula>
    </cfRule>
  </conditionalFormatting>
  <conditionalFormatting sqref="R12">
    <cfRule type="cellIs" dxfId="9" priority="1" operator="between">
      <formula>0.51</formula>
      <formula>0.69</formula>
    </cfRule>
    <cfRule type="cellIs" dxfId="8" priority="2" operator="between">
      <formula>0.51</formula>
      <formula>0.69</formula>
    </cfRule>
    <cfRule type="cellIs" dxfId="7" priority="3" operator="lessThan">
      <formula>0.5</formula>
    </cfRule>
    <cfRule type="cellIs" dxfId="6" priority="4" operator="greaterThan">
      <formula>0.7</formula>
    </cfRule>
    <cfRule type="cellIs" dxfId="5" priority="5" operator="between">
      <formula>0.51</formula>
      <formula>0.69</formula>
    </cfRule>
    <cfRule type="cellIs" dxfId="4" priority="6" operator="lessThan">
      <formula>50</formula>
    </cfRule>
    <cfRule type="cellIs" dxfId="3" priority="7" operator="greaterThan">
      <formula>0.7</formula>
    </cfRule>
    <cfRule type="cellIs" dxfId="2" priority="8" operator="between">
      <formula>0.51</formula>
      <formula>0.69</formula>
    </cfRule>
    <cfRule type="cellIs" dxfId="1" priority="9" operator="lessThan">
      <formula>0.5</formula>
    </cfRule>
    <cfRule type="cellIs" dxfId="0" priority="10" operator="greaterThan">
      <formula>0.7</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482B"/>
  </sheetPr>
  <dimension ref="A1:EE899"/>
  <sheetViews>
    <sheetView topLeftCell="D7" zoomScale="85" zoomScaleNormal="85" workbookViewId="0">
      <selection activeCell="P7" sqref="P7"/>
    </sheetView>
  </sheetViews>
  <sheetFormatPr baseColWidth="10" defaultColWidth="0" defaultRowHeight="0" customHeight="1" zeroHeight="1" x14ac:dyDescent="0.25"/>
  <cols>
    <col min="1" max="1" width="11.42578125" style="40" customWidth="1"/>
    <col min="2" max="2" width="32.28515625" style="40" customWidth="1"/>
    <col min="3" max="3" width="19.7109375" style="40" customWidth="1"/>
    <col min="4" max="4" width="14.7109375" style="40" customWidth="1"/>
    <col min="5" max="5" width="42.85546875" style="40" customWidth="1"/>
    <col min="6" max="6" width="21.140625" style="1" hidden="1" customWidth="1"/>
    <col min="7" max="7" width="19.85546875" style="40" hidden="1" customWidth="1"/>
    <col min="8" max="8" width="11.42578125" style="40" hidden="1" customWidth="1"/>
    <col min="9" max="11" width="11.42578125" style="218" hidden="1" customWidth="1"/>
    <col min="12" max="12" width="12.7109375" style="40" hidden="1" customWidth="1"/>
    <col min="13" max="13" width="15.140625" style="40" hidden="1" customWidth="1"/>
    <col min="14" max="14" width="15" style="40" hidden="1" customWidth="1"/>
    <col min="15" max="15" width="20.7109375" style="40" customWidth="1"/>
    <col min="16" max="16" width="23.42578125" style="40" customWidth="1"/>
    <col min="17" max="17" width="14.140625" style="40" customWidth="1"/>
    <col min="18" max="18" width="13" style="40" customWidth="1"/>
    <col min="19" max="19" width="15.42578125" style="40" customWidth="1"/>
    <col min="20" max="20" width="19.5703125" style="40" customWidth="1"/>
    <col min="21" max="21" width="11.5703125" style="3" bestFit="1" customWidth="1"/>
    <col min="22" max="22" width="11.42578125" style="40" customWidth="1"/>
    <col min="23" max="23" width="16.7109375" style="35" bestFit="1" customWidth="1"/>
    <col min="24" max="24" width="19.140625" style="40" bestFit="1" customWidth="1"/>
    <col min="25" max="25" width="11.42578125" style="40" customWidth="1"/>
    <col min="26" max="26" width="14.5703125" style="35" customWidth="1"/>
    <col min="27" max="27" width="19" style="40" bestFit="1" customWidth="1"/>
    <col min="28" max="132" width="11.5703125" style="39" hidden="1" customWidth="1"/>
    <col min="133" max="135" width="11.5703125" style="40" hidden="1" customWidth="1"/>
    <col min="136" max="16384" width="11.42578125" style="40" hidden="1"/>
  </cols>
  <sheetData>
    <row r="1" spans="1:132" ht="15" hidden="1" x14ac:dyDescent="0.25">
      <c r="A1" s="24"/>
      <c r="B1" s="25"/>
      <c r="C1" s="25"/>
      <c r="D1" s="26"/>
      <c r="E1" s="26"/>
      <c r="F1" s="27"/>
      <c r="G1" s="28"/>
      <c r="H1" s="28"/>
      <c r="I1" s="28"/>
      <c r="J1" s="28"/>
      <c r="K1" s="28"/>
      <c r="L1" s="28"/>
      <c r="M1" s="28"/>
      <c r="N1" s="29"/>
      <c r="O1" s="24"/>
      <c r="P1" s="24"/>
      <c r="Q1" s="24"/>
      <c r="R1" s="24"/>
      <c r="S1" s="24"/>
      <c r="T1" s="24"/>
      <c r="U1" s="24"/>
      <c r="V1" s="24"/>
      <c r="W1" s="36"/>
      <c r="X1" s="24"/>
      <c r="Y1" s="24"/>
      <c r="Z1" s="36"/>
    </row>
    <row r="2" spans="1:132" ht="15" hidden="1" x14ac:dyDescent="0.25">
      <c r="A2" s="386"/>
      <c r="B2" s="387"/>
      <c r="C2" s="387"/>
      <c r="D2" s="387"/>
      <c r="E2" s="387"/>
      <c r="F2" s="387"/>
      <c r="G2" s="387"/>
      <c r="H2" s="387"/>
      <c r="I2" s="387"/>
      <c r="J2" s="387"/>
      <c r="K2" s="387"/>
      <c r="L2" s="387"/>
      <c r="M2" s="387"/>
      <c r="N2" s="387"/>
      <c r="O2" s="387"/>
      <c r="P2" s="387"/>
      <c r="Q2" s="387"/>
      <c r="R2" s="387"/>
      <c r="S2" s="387"/>
      <c r="T2" s="387"/>
      <c r="U2" s="387"/>
      <c r="V2" s="387"/>
      <c r="W2" s="387"/>
      <c r="X2" s="387"/>
      <c r="Y2" s="387"/>
      <c r="Z2" s="390" t="s">
        <v>86</v>
      </c>
      <c r="AA2" s="390"/>
    </row>
    <row r="3" spans="1:132" ht="15" hidden="1" customHeight="1" x14ac:dyDescent="0.25">
      <c r="A3" s="386"/>
      <c r="B3" s="391"/>
      <c r="C3" s="391"/>
      <c r="D3" s="391"/>
      <c r="E3" s="391"/>
      <c r="F3" s="391"/>
      <c r="G3" s="391"/>
      <c r="H3" s="391"/>
      <c r="I3" s="391"/>
      <c r="J3" s="391"/>
      <c r="K3" s="391"/>
      <c r="L3" s="391"/>
      <c r="M3" s="391"/>
      <c r="N3" s="391"/>
      <c r="O3" s="391"/>
      <c r="P3" s="391"/>
      <c r="Q3" s="391"/>
      <c r="R3" s="391"/>
      <c r="S3" s="391"/>
      <c r="T3" s="391"/>
      <c r="U3" s="391"/>
      <c r="V3" s="391"/>
      <c r="W3" s="391"/>
      <c r="X3" s="391"/>
      <c r="Y3" s="391"/>
      <c r="Z3" s="390" t="s">
        <v>88</v>
      </c>
      <c r="AA3" s="390"/>
    </row>
    <row r="4" spans="1:132" ht="15" hidden="1" customHeight="1" x14ac:dyDescent="0.25">
      <c r="A4" s="386"/>
      <c r="B4" s="391"/>
      <c r="C4" s="391"/>
      <c r="D4" s="391"/>
      <c r="E4" s="391"/>
      <c r="F4" s="391"/>
      <c r="G4" s="391"/>
      <c r="H4" s="391"/>
      <c r="I4" s="391"/>
      <c r="J4" s="391"/>
      <c r="K4" s="391"/>
      <c r="L4" s="391"/>
      <c r="M4" s="391"/>
      <c r="N4" s="391"/>
      <c r="O4" s="391"/>
      <c r="P4" s="391"/>
      <c r="Q4" s="391"/>
      <c r="R4" s="391"/>
      <c r="S4" s="391"/>
      <c r="T4" s="391"/>
      <c r="U4" s="391"/>
      <c r="V4" s="391"/>
      <c r="W4" s="391"/>
      <c r="X4" s="391"/>
      <c r="Y4" s="391"/>
      <c r="Z4" s="390" t="s">
        <v>90</v>
      </c>
      <c r="AA4" s="390"/>
    </row>
    <row r="5" spans="1:132" ht="15" hidden="1" x14ac:dyDescent="0.25">
      <c r="A5" s="386"/>
      <c r="B5" s="391"/>
      <c r="C5" s="391"/>
      <c r="D5" s="391"/>
      <c r="E5" s="391"/>
      <c r="F5" s="391"/>
      <c r="G5" s="391"/>
      <c r="H5" s="391"/>
      <c r="I5" s="391"/>
      <c r="J5" s="391"/>
      <c r="K5" s="391"/>
      <c r="L5" s="391"/>
      <c r="M5" s="391"/>
      <c r="N5" s="391"/>
      <c r="O5" s="391"/>
      <c r="P5" s="391"/>
      <c r="Q5" s="391"/>
      <c r="R5" s="391"/>
      <c r="S5" s="391"/>
      <c r="T5" s="391"/>
      <c r="U5" s="391"/>
      <c r="V5" s="391"/>
      <c r="W5" s="391"/>
      <c r="X5" s="391"/>
      <c r="Y5" s="391"/>
      <c r="Z5" s="390" t="s">
        <v>91</v>
      </c>
      <c r="AA5" s="390"/>
    </row>
    <row r="6" spans="1:132" ht="15" hidden="1" x14ac:dyDescent="0.25">
      <c r="A6" s="24"/>
      <c r="B6" s="24"/>
      <c r="C6" s="24"/>
      <c r="D6" s="24"/>
      <c r="E6" s="24"/>
      <c r="F6" s="24"/>
      <c r="G6" s="24"/>
      <c r="H6" s="24"/>
      <c r="I6" s="24"/>
      <c r="J6" s="24"/>
      <c r="K6" s="24"/>
      <c r="L6" s="24"/>
      <c r="M6" s="24"/>
      <c r="N6" s="24"/>
      <c r="O6" s="24"/>
      <c r="P6" s="24"/>
      <c r="Q6" s="24"/>
      <c r="R6" s="24"/>
      <c r="S6" s="24"/>
      <c r="T6" s="24"/>
      <c r="U6" s="24"/>
      <c r="V6" s="24"/>
      <c r="W6" s="36"/>
      <c r="X6" s="24"/>
      <c r="Y6" s="24"/>
      <c r="Z6" s="36"/>
    </row>
    <row r="7" spans="1:132" s="34" customFormat="1" ht="63.75" x14ac:dyDescent="0.25">
      <c r="A7" s="41" t="s">
        <v>0</v>
      </c>
      <c r="B7" s="41" t="s">
        <v>1</v>
      </c>
      <c r="C7" s="41" t="s">
        <v>2</v>
      </c>
      <c r="D7" s="41" t="s">
        <v>103</v>
      </c>
      <c r="E7" s="41" t="s">
        <v>30</v>
      </c>
      <c r="F7" s="41" t="s">
        <v>96</v>
      </c>
      <c r="G7" s="41" t="s">
        <v>97</v>
      </c>
      <c r="H7" s="41" t="s">
        <v>1151</v>
      </c>
      <c r="I7" s="41" t="s">
        <v>1152</v>
      </c>
      <c r="J7" s="41" t="s">
        <v>1153</v>
      </c>
      <c r="K7" s="41" t="s">
        <v>1154</v>
      </c>
      <c r="L7" s="41"/>
      <c r="M7" s="41" t="s">
        <v>98</v>
      </c>
      <c r="N7" s="41" t="s">
        <v>99</v>
      </c>
      <c r="O7" s="41" t="s">
        <v>3</v>
      </c>
      <c r="P7" s="41" t="s">
        <v>4</v>
      </c>
      <c r="Q7" s="41" t="s">
        <v>28</v>
      </c>
      <c r="R7" s="41" t="s">
        <v>21</v>
      </c>
      <c r="S7" s="41" t="s">
        <v>65</v>
      </c>
      <c r="T7" s="41" t="s">
        <v>31</v>
      </c>
      <c r="U7" s="32" t="s">
        <v>62</v>
      </c>
      <c r="V7" s="41" t="s">
        <v>22</v>
      </c>
      <c r="W7" s="37" t="s">
        <v>23</v>
      </c>
      <c r="X7" s="41" t="s">
        <v>24</v>
      </c>
      <c r="Y7" s="41" t="s">
        <v>25</v>
      </c>
      <c r="Z7" s="37" t="s">
        <v>26</v>
      </c>
      <c r="AA7" s="41" t="s">
        <v>27</v>
      </c>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row>
    <row r="8" spans="1:132" s="51" customFormat="1" ht="76.5" customHeight="1" x14ac:dyDescent="0.25">
      <c r="A8" s="362" t="s">
        <v>114</v>
      </c>
      <c r="B8" s="408" t="s">
        <v>115</v>
      </c>
      <c r="C8" s="368" t="s">
        <v>6</v>
      </c>
      <c r="D8" s="44" t="s">
        <v>820</v>
      </c>
      <c r="E8" s="8" t="s">
        <v>116</v>
      </c>
      <c r="F8" s="335">
        <v>30000000</v>
      </c>
      <c r="G8" s="67">
        <v>0</v>
      </c>
      <c r="H8" s="44"/>
      <c r="I8" s="45"/>
      <c r="J8" s="45"/>
      <c r="K8" s="45"/>
      <c r="L8" s="45"/>
      <c r="M8" s="44"/>
      <c r="N8" s="335">
        <f>2000000+28000000</f>
        <v>30000000</v>
      </c>
      <c r="O8" s="66">
        <f>+F8+G8+H8+M8-N8</f>
        <v>0</v>
      </c>
      <c r="P8" s="366">
        <v>764500000</v>
      </c>
      <c r="Q8" s="44"/>
      <c r="R8" s="44"/>
      <c r="S8" s="44"/>
      <c r="T8" s="44"/>
      <c r="U8" s="46"/>
      <c r="V8" s="44"/>
      <c r="W8" s="80"/>
      <c r="X8" s="44"/>
      <c r="Y8" s="44"/>
      <c r="Z8" s="80"/>
      <c r="AA8" s="44"/>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row>
    <row r="9" spans="1:132" s="51" customFormat="1" ht="15" x14ac:dyDescent="0.25">
      <c r="A9" s="375"/>
      <c r="B9" s="409"/>
      <c r="C9" s="389"/>
      <c r="D9" s="362" t="s">
        <v>822</v>
      </c>
      <c r="E9" s="368" t="s">
        <v>117</v>
      </c>
      <c r="F9" s="377">
        <v>30000000</v>
      </c>
      <c r="G9" s="399">
        <v>0</v>
      </c>
      <c r="H9" s="362"/>
      <c r="I9" s="362"/>
      <c r="J9" s="362"/>
      <c r="K9" s="362"/>
      <c r="L9" s="362"/>
      <c r="M9" s="377">
        <v>2000000</v>
      </c>
      <c r="N9" s="383"/>
      <c r="O9" s="364">
        <f>+F9+G9+H10+M9-N10</f>
        <v>32000000</v>
      </c>
      <c r="P9" s="374"/>
      <c r="Q9" s="79" t="s">
        <v>1345</v>
      </c>
      <c r="R9" s="277" t="s">
        <v>1346</v>
      </c>
      <c r="S9" s="82">
        <v>44725</v>
      </c>
      <c r="T9" s="67">
        <v>29942400</v>
      </c>
      <c r="U9" s="46"/>
      <c r="V9" s="268">
        <v>758</v>
      </c>
      <c r="W9" s="80">
        <v>44736</v>
      </c>
      <c r="X9" s="306">
        <v>29942400</v>
      </c>
      <c r="Y9" s="268"/>
      <c r="Z9" s="80"/>
      <c r="AA9" s="268"/>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row>
    <row r="10" spans="1:132" s="51" customFormat="1" ht="15" x14ac:dyDescent="0.25">
      <c r="A10" s="375"/>
      <c r="B10" s="409"/>
      <c r="C10" s="389"/>
      <c r="D10" s="363"/>
      <c r="E10" s="369"/>
      <c r="F10" s="379"/>
      <c r="G10" s="400"/>
      <c r="H10" s="363"/>
      <c r="I10" s="363"/>
      <c r="J10" s="363"/>
      <c r="K10" s="363"/>
      <c r="L10" s="363"/>
      <c r="M10" s="379"/>
      <c r="N10" s="385"/>
      <c r="O10" s="365"/>
      <c r="P10" s="374"/>
      <c r="Q10" s="79" t="s">
        <v>1347</v>
      </c>
      <c r="R10" s="277" t="s">
        <v>1348</v>
      </c>
      <c r="S10" s="82">
        <v>44733</v>
      </c>
      <c r="T10" s="67">
        <v>1999987</v>
      </c>
      <c r="U10" s="46"/>
      <c r="V10" s="44"/>
      <c r="W10" s="80"/>
      <c r="X10" s="44"/>
      <c r="Y10" s="44"/>
      <c r="Z10" s="80"/>
      <c r="AA10" s="44"/>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row>
    <row r="11" spans="1:132" s="51" customFormat="1" ht="25.5" customHeight="1" x14ac:dyDescent="0.25">
      <c r="A11" s="375"/>
      <c r="B11" s="409"/>
      <c r="C11" s="389"/>
      <c r="D11" s="362" t="s">
        <v>818</v>
      </c>
      <c r="E11" s="380" t="s">
        <v>100</v>
      </c>
      <c r="F11" s="401">
        <v>643500000</v>
      </c>
      <c r="G11" s="404">
        <v>0</v>
      </c>
      <c r="H11" s="362"/>
      <c r="I11" s="210"/>
      <c r="J11" s="210"/>
      <c r="K11" s="210"/>
      <c r="L11" s="362"/>
      <c r="M11" s="377">
        <v>29000000</v>
      </c>
      <c r="N11" s="362"/>
      <c r="O11" s="407">
        <f>+F11+G11+H11+M11-N11</f>
        <v>672500000</v>
      </c>
      <c r="P11" s="374"/>
      <c r="Q11" s="79" t="s">
        <v>264</v>
      </c>
      <c r="R11" s="38" t="s">
        <v>52</v>
      </c>
      <c r="S11" s="82">
        <v>44572</v>
      </c>
      <c r="T11" s="67">
        <v>38446667</v>
      </c>
      <c r="U11" s="46"/>
      <c r="V11" s="38">
        <v>166</v>
      </c>
      <c r="W11" s="124">
        <v>44585</v>
      </c>
      <c r="X11" s="67">
        <v>38446667</v>
      </c>
      <c r="Y11" s="38">
        <v>1103</v>
      </c>
      <c r="Z11" s="124">
        <v>44589</v>
      </c>
      <c r="AA11" s="67">
        <v>38446667</v>
      </c>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row>
    <row r="12" spans="1:132" s="51" customFormat="1" ht="15" x14ac:dyDescent="0.25">
      <c r="A12" s="375"/>
      <c r="B12" s="409"/>
      <c r="C12" s="389"/>
      <c r="D12" s="375"/>
      <c r="E12" s="381"/>
      <c r="F12" s="402"/>
      <c r="G12" s="405"/>
      <c r="H12" s="375"/>
      <c r="I12" s="211"/>
      <c r="J12" s="211"/>
      <c r="K12" s="211"/>
      <c r="L12" s="375"/>
      <c r="M12" s="378"/>
      <c r="N12" s="375"/>
      <c r="O12" s="405"/>
      <c r="P12" s="374"/>
      <c r="Q12" s="79" t="s">
        <v>265</v>
      </c>
      <c r="R12" s="38" t="s">
        <v>281</v>
      </c>
      <c r="S12" s="82">
        <v>44574</v>
      </c>
      <c r="T12" s="67">
        <v>47400000</v>
      </c>
      <c r="U12" s="46"/>
      <c r="V12" s="38">
        <v>164</v>
      </c>
      <c r="W12" s="124">
        <v>44585</v>
      </c>
      <c r="X12" s="67">
        <v>47400000</v>
      </c>
      <c r="Y12" s="38">
        <v>1124</v>
      </c>
      <c r="Z12" s="124">
        <v>44589</v>
      </c>
      <c r="AA12" s="67">
        <v>47400000</v>
      </c>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row>
    <row r="13" spans="1:132" s="51" customFormat="1" ht="15" x14ac:dyDescent="0.25">
      <c r="A13" s="375"/>
      <c r="B13" s="409"/>
      <c r="C13" s="389"/>
      <c r="D13" s="375"/>
      <c r="E13" s="381"/>
      <c r="F13" s="402"/>
      <c r="G13" s="405"/>
      <c r="H13" s="375"/>
      <c r="I13" s="211"/>
      <c r="J13" s="211"/>
      <c r="K13" s="211"/>
      <c r="L13" s="375"/>
      <c r="M13" s="378"/>
      <c r="N13" s="375"/>
      <c r="O13" s="405"/>
      <c r="P13" s="374"/>
      <c r="Q13" s="79" t="s">
        <v>266</v>
      </c>
      <c r="R13" s="38" t="s">
        <v>282</v>
      </c>
      <c r="S13" s="82">
        <v>44574</v>
      </c>
      <c r="T13" s="67">
        <v>33180000</v>
      </c>
      <c r="U13" s="46"/>
      <c r="V13" s="38">
        <v>165</v>
      </c>
      <c r="W13" s="124">
        <v>44585</v>
      </c>
      <c r="X13" s="67">
        <v>33180000</v>
      </c>
      <c r="Y13" s="38">
        <v>1123</v>
      </c>
      <c r="Z13" s="124">
        <v>44589</v>
      </c>
      <c r="AA13" s="67">
        <v>33180000</v>
      </c>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row>
    <row r="14" spans="1:132" s="51" customFormat="1" ht="15" x14ac:dyDescent="0.25">
      <c r="A14" s="375"/>
      <c r="B14" s="409"/>
      <c r="C14" s="389"/>
      <c r="D14" s="375"/>
      <c r="E14" s="381"/>
      <c r="F14" s="402"/>
      <c r="G14" s="405"/>
      <c r="H14" s="375"/>
      <c r="I14" s="211"/>
      <c r="J14" s="211"/>
      <c r="K14" s="211"/>
      <c r="L14" s="375"/>
      <c r="M14" s="378"/>
      <c r="N14" s="375"/>
      <c r="O14" s="405"/>
      <c r="P14" s="374"/>
      <c r="Q14" s="79" t="s">
        <v>267</v>
      </c>
      <c r="R14" s="166" t="s">
        <v>896</v>
      </c>
      <c r="S14" s="82">
        <v>44574</v>
      </c>
      <c r="T14" s="67">
        <v>20000000</v>
      </c>
      <c r="U14" s="46"/>
      <c r="V14" s="38"/>
      <c r="W14" s="124"/>
      <c r="X14" s="44"/>
      <c r="Y14" s="38"/>
      <c r="Z14" s="124"/>
      <c r="AA14" s="65">
        <v>0</v>
      </c>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row>
    <row r="15" spans="1:132" s="51" customFormat="1" ht="15" x14ac:dyDescent="0.25">
      <c r="A15" s="375"/>
      <c r="B15" s="409"/>
      <c r="C15" s="389"/>
      <c r="D15" s="375"/>
      <c r="E15" s="381"/>
      <c r="F15" s="402"/>
      <c r="G15" s="405"/>
      <c r="H15" s="375"/>
      <c r="I15" s="211"/>
      <c r="J15" s="211"/>
      <c r="K15" s="211"/>
      <c r="L15" s="375"/>
      <c r="M15" s="378"/>
      <c r="N15" s="375"/>
      <c r="O15" s="405"/>
      <c r="P15" s="374"/>
      <c r="Q15" s="79" t="s">
        <v>268</v>
      </c>
      <c r="R15" s="38" t="s">
        <v>283</v>
      </c>
      <c r="S15" s="82">
        <v>44574</v>
      </c>
      <c r="T15" s="67">
        <v>47926600</v>
      </c>
      <c r="U15" s="46"/>
      <c r="V15" s="38">
        <v>174</v>
      </c>
      <c r="W15" s="124">
        <v>44586</v>
      </c>
      <c r="X15" s="67">
        <v>47926600</v>
      </c>
      <c r="Y15" s="38">
        <v>1238</v>
      </c>
      <c r="Z15" s="124">
        <v>44589</v>
      </c>
      <c r="AA15" s="67">
        <v>47926600</v>
      </c>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row>
    <row r="16" spans="1:132" s="51" customFormat="1" ht="15" x14ac:dyDescent="0.25">
      <c r="A16" s="375"/>
      <c r="B16" s="409"/>
      <c r="C16" s="389"/>
      <c r="D16" s="375"/>
      <c r="E16" s="381"/>
      <c r="F16" s="402"/>
      <c r="G16" s="405"/>
      <c r="H16" s="375"/>
      <c r="I16" s="211"/>
      <c r="J16" s="211"/>
      <c r="K16" s="211"/>
      <c r="L16" s="375"/>
      <c r="M16" s="378"/>
      <c r="N16" s="375"/>
      <c r="O16" s="405"/>
      <c r="P16" s="374"/>
      <c r="Q16" s="79" t="s">
        <v>269</v>
      </c>
      <c r="R16" s="38" t="s">
        <v>284</v>
      </c>
      <c r="S16" s="82">
        <v>44574</v>
      </c>
      <c r="T16" s="67">
        <v>38446600</v>
      </c>
      <c r="U16" s="46"/>
      <c r="V16" s="38">
        <v>167</v>
      </c>
      <c r="W16" s="124">
        <v>44585</v>
      </c>
      <c r="X16" s="67">
        <v>38446600</v>
      </c>
      <c r="Y16" s="38">
        <v>1117</v>
      </c>
      <c r="Z16" s="124">
        <v>44589</v>
      </c>
      <c r="AA16" s="67">
        <v>38446600</v>
      </c>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row>
    <row r="17" spans="1:132" s="51" customFormat="1" ht="15" x14ac:dyDescent="0.25">
      <c r="A17" s="375"/>
      <c r="B17" s="409"/>
      <c r="C17" s="389"/>
      <c r="D17" s="375"/>
      <c r="E17" s="381"/>
      <c r="F17" s="402"/>
      <c r="G17" s="405"/>
      <c r="H17" s="375"/>
      <c r="I17" s="211"/>
      <c r="J17" s="211"/>
      <c r="K17" s="211"/>
      <c r="L17" s="375"/>
      <c r="M17" s="378"/>
      <c r="N17" s="375"/>
      <c r="O17" s="405"/>
      <c r="P17" s="374"/>
      <c r="Q17" s="79" t="s">
        <v>270</v>
      </c>
      <c r="R17" s="38" t="s">
        <v>46</v>
      </c>
      <c r="S17" s="82">
        <v>44574</v>
      </c>
      <c r="T17" s="67">
        <v>31600000</v>
      </c>
      <c r="U17" s="46"/>
      <c r="V17" s="38">
        <v>175</v>
      </c>
      <c r="W17" s="124">
        <v>44586</v>
      </c>
      <c r="X17" s="67">
        <v>31600000</v>
      </c>
      <c r="Y17" s="38">
        <v>1127</v>
      </c>
      <c r="Z17" s="124">
        <v>44589</v>
      </c>
      <c r="AA17" s="67">
        <v>31600000</v>
      </c>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row>
    <row r="18" spans="1:132" s="51" customFormat="1" ht="15" x14ac:dyDescent="0.25">
      <c r="A18" s="375"/>
      <c r="B18" s="409"/>
      <c r="C18" s="389"/>
      <c r="D18" s="375"/>
      <c r="E18" s="381"/>
      <c r="F18" s="402"/>
      <c r="G18" s="405"/>
      <c r="H18" s="375"/>
      <c r="I18" s="211"/>
      <c r="J18" s="211"/>
      <c r="K18" s="211"/>
      <c r="L18" s="375"/>
      <c r="M18" s="378"/>
      <c r="N18" s="375"/>
      <c r="O18" s="405"/>
      <c r="P18" s="374"/>
      <c r="Q18" s="79" t="s">
        <v>271</v>
      </c>
      <c r="R18" s="38" t="s">
        <v>47</v>
      </c>
      <c r="S18" s="82">
        <v>44574</v>
      </c>
      <c r="T18" s="67">
        <v>48980000</v>
      </c>
      <c r="U18" s="46"/>
      <c r="V18" s="38">
        <v>176</v>
      </c>
      <c r="W18" s="124">
        <v>44586</v>
      </c>
      <c r="X18" s="67">
        <v>48980000</v>
      </c>
      <c r="Y18" s="38">
        <v>1244</v>
      </c>
      <c r="Z18" s="124">
        <v>44589</v>
      </c>
      <c r="AA18" s="67">
        <v>48980000</v>
      </c>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row>
    <row r="19" spans="1:132" s="51" customFormat="1" ht="15" x14ac:dyDescent="0.25">
      <c r="A19" s="375"/>
      <c r="B19" s="409"/>
      <c r="C19" s="389"/>
      <c r="D19" s="375"/>
      <c r="E19" s="381"/>
      <c r="F19" s="402"/>
      <c r="G19" s="405"/>
      <c r="H19" s="375"/>
      <c r="I19" s="211"/>
      <c r="J19" s="211"/>
      <c r="K19" s="211"/>
      <c r="L19" s="375"/>
      <c r="M19" s="378"/>
      <c r="N19" s="375"/>
      <c r="O19" s="405"/>
      <c r="P19" s="374"/>
      <c r="Q19" s="79" t="s">
        <v>272</v>
      </c>
      <c r="R19" s="166" t="s">
        <v>896</v>
      </c>
      <c r="S19" s="82">
        <v>44574</v>
      </c>
      <c r="T19" s="67">
        <v>0</v>
      </c>
      <c r="U19" s="46"/>
      <c r="V19" s="38"/>
      <c r="W19" s="124"/>
      <c r="X19" s="44"/>
      <c r="Y19" s="38"/>
      <c r="Z19" s="80"/>
      <c r="AA19" s="65">
        <v>0</v>
      </c>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row>
    <row r="20" spans="1:132" s="51" customFormat="1" ht="15" x14ac:dyDescent="0.25">
      <c r="A20" s="375"/>
      <c r="B20" s="409"/>
      <c r="C20" s="389"/>
      <c r="D20" s="375"/>
      <c r="E20" s="381"/>
      <c r="F20" s="402"/>
      <c r="G20" s="405"/>
      <c r="H20" s="375"/>
      <c r="I20" s="211"/>
      <c r="J20" s="211"/>
      <c r="K20" s="211"/>
      <c r="L20" s="375"/>
      <c r="M20" s="378"/>
      <c r="N20" s="375"/>
      <c r="O20" s="405"/>
      <c r="P20" s="374"/>
      <c r="Q20" s="79" t="s">
        <v>273</v>
      </c>
      <c r="R20" s="38" t="s">
        <v>48</v>
      </c>
      <c r="S20" s="82">
        <v>44574</v>
      </c>
      <c r="T20" s="67">
        <v>7000000</v>
      </c>
      <c r="U20" s="46"/>
      <c r="V20" s="38">
        <v>186</v>
      </c>
      <c r="W20" s="124">
        <v>44587</v>
      </c>
      <c r="X20" s="67">
        <v>7000000</v>
      </c>
      <c r="Y20" s="38">
        <v>1245</v>
      </c>
      <c r="Z20" s="124">
        <v>44589</v>
      </c>
      <c r="AA20" s="67">
        <v>7000000</v>
      </c>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row>
    <row r="21" spans="1:132" s="51" customFormat="1" ht="15" x14ac:dyDescent="0.25">
      <c r="A21" s="375"/>
      <c r="B21" s="409"/>
      <c r="C21" s="389"/>
      <c r="D21" s="375"/>
      <c r="E21" s="381"/>
      <c r="F21" s="402"/>
      <c r="G21" s="405"/>
      <c r="H21" s="375"/>
      <c r="I21" s="211"/>
      <c r="J21" s="211"/>
      <c r="K21" s="211"/>
      <c r="L21" s="375"/>
      <c r="M21" s="378"/>
      <c r="N21" s="375"/>
      <c r="O21" s="405"/>
      <c r="P21" s="374"/>
      <c r="Q21" s="79" t="s">
        <v>274</v>
      </c>
      <c r="R21" s="38" t="s">
        <v>49</v>
      </c>
      <c r="S21" s="82">
        <v>44575</v>
      </c>
      <c r="T21" s="67">
        <v>13600000</v>
      </c>
      <c r="U21" s="46"/>
      <c r="V21" s="38">
        <v>170</v>
      </c>
      <c r="W21" s="124">
        <v>44586</v>
      </c>
      <c r="X21" s="67">
        <v>13600000</v>
      </c>
      <c r="Y21" s="38">
        <v>1125</v>
      </c>
      <c r="Z21" s="124">
        <v>44589</v>
      </c>
      <c r="AA21" s="67">
        <v>13600000</v>
      </c>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row>
    <row r="22" spans="1:132" s="51" customFormat="1" ht="15" x14ac:dyDescent="0.25">
      <c r="A22" s="375"/>
      <c r="B22" s="409"/>
      <c r="C22" s="389"/>
      <c r="D22" s="375"/>
      <c r="E22" s="381"/>
      <c r="F22" s="402"/>
      <c r="G22" s="405"/>
      <c r="H22" s="375"/>
      <c r="I22" s="211"/>
      <c r="J22" s="211"/>
      <c r="K22" s="211"/>
      <c r="L22" s="375"/>
      <c r="M22" s="378"/>
      <c r="N22" s="375"/>
      <c r="O22" s="405"/>
      <c r="P22" s="374"/>
      <c r="Q22" s="79" t="s">
        <v>275</v>
      </c>
      <c r="R22" s="38" t="s">
        <v>285</v>
      </c>
      <c r="S22" s="82">
        <v>44575</v>
      </c>
      <c r="T22" s="67">
        <v>15200000</v>
      </c>
      <c r="U22" s="46"/>
      <c r="V22" s="38">
        <v>268</v>
      </c>
      <c r="W22" s="124">
        <v>44589</v>
      </c>
      <c r="X22" s="67">
        <v>15200000</v>
      </c>
      <c r="Y22" s="38">
        <v>1311</v>
      </c>
      <c r="Z22" s="124">
        <v>44589</v>
      </c>
      <c r="AA22" s="67">
        <v>15200000</v>
      </c>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row>
    <row r="23" spans="1:132" s="51" customFormat="1" ht="15" x14ac:dyDescent="0.25">
      <c r="A23" s="375"/>
      <c r="B23" s="409"/>
      <c r="C23" s="389"/>
      <c r="D23" s="375"/>
      <c r="E23" s="381"/>
      <c r="F23" s="402"/>
      <c r="G23" s="405"/>
      <c r="H23" s="375"/>
      <c r="I23" s="211"/>
      <c r="J23" s="211"/>
      <c r="K23" s="211"/>
      <c r="L23" s="375"/>
      <c r="M23" s="378"/>
      <c r="N23" s="375"/>
      <c r="O23" s="405"/>
      <c r="P23" s="374"/>
      <c r="Q23" s="79" t="s">
        <v>276</v>
      </c>
      <c r="R23" s="38" t="s">
        <v>286</v>
      </c>
      <c r="S23" s="82">
        <v>44575</v>
      </c>
      <c r="T23" s="67">
        <v>36750000</v>
      </c>
      <c r="U23" s="46"/>
      <c r="V23" s="38">
        <v>188</v>
      </c>
      <c r="W23" s="124">
        <v>44587</v>
      </c>
      <c r="X23" s="67">
        <v>36750000</v>
      </c>
      <c r="Y23" s="38">
        <v>1239</v>
      </c>
      <c r="Z23" s="124">
        <v>44589</v>
      </c>
      <c r="AA23" s="67">
        <v>36750000</v>
      </c>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row>
    <row r="24" spans="1:132" s="51" customFormat="1" ht="15" x14ac:dyDescent="0.25">
      <c r="A24" s="375"/>
      <c r="B24" s="409"/>
      <c r="C24" s="389"/>
      <c r="D24" s="375"/>
      <c r="E24" s="381"/>
      <c r="F24" s="402"/>
      <c r="G24" s="405"/>
      <c r="H24" s="375"/>
      <c r="I24" s="211"/>
      <c r="J24" s="211"/>
      <c r="K24" s="211"/>
      <c r="L24" s="375"/>
      <c r="M24" s="378"/>
      <c r="N24" s="375"/>
      <c r="O24" s="405"/>
      <c r="P24" s="374"/>
      <c r="Q24" s="79" t="s">
        <v>277</v>
      </c>
      <c r="R24" s="38" t="s">
        <v>50</v>
      </c>
      <c r="S24" s="82">
        <v>44575</v>
      </c>
      <c r="T24" s="67">
        <v>13600000</v>
      </c>
      <c r="U24" s="46"/>
      <c r="V24" s="38">
        <v>172</v>
      </c>
      <c r="W24" s="124">
        <v>44586</v>
      </c>
      <c r="X24" s="67">
        <v>13600000</v>
      </c>
      <c r="Y24" s="38">
        <v>1119</v>
      </c>
      <c r="Z24" s="124">
        <v>44589</v>
      </c>
      <c r="AA24" s="67">
        <v>13600000</v>
      </c>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row>
    <row r="25" spans="1:132" s="51" customFormat="1" ht="15" x14ac:dyDescent="0.25">
      <c r="A25" s="375"/>
      <c r="B25" s="409"/>
      <c r="C25" s="389"/>
      <c r="D25" s="375"/>
      <c r="E25" s="381"/>
      <c r="F25" s="402"/>
      <c r="G25" s="405"/>
      <c r="H25" s="375"/>
      <c r="I25" s="266"/>
      <c r="J25" s="266"/>
      <c r="K25" s="266"/>
      <c r="L25" s="375"/>
      <c r="M25" s="378"/>
      <c r="N25" s="375"/>
      <c r="O25" s="405"/>
      <c r="P25" s="374"/>
      <c r="Q25" s="79" t="s">
        <v>278</v>
      </c>
      <c r="R25" s="277" t="s">
        <v>155</v>
      </c>
      <c r="S25" s="82">
        <v>44575</v>
      </c>
      <c r="T25" s="67">
        <v>14000000</v>
      </c>
      <c r="U25" s="46"/>
      <c r="V25" s="277">
        <v>169</v>
      </c>
      <c r="W25" s="124">
        <v>44586</v>
      </c>
      <c r="X25" s="67">
        <v>14000000</v>
      </c>
      <c r="Y25" s="277">
        <v>1126</v>
      </c>
      <c r="Z25" s="124">
        <v>44589</v>
      </c>
      <c r="AA25" s="67">
        <v>14000000</v>
      </c>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row>
    <row r="26" spans="1:132" s="51" customFormat="1" ht="15" x14ac:dyDescent="0.25">
      <c r="A26" s="375"/>
      <c r="B26" s="409"/>
      <c r="C26" s="389"/>
      <c r="D26" s="375"/>
      <c r="E26" s="381"/>
      <c r="F26" s="402"/>
      <c r="G26" s="405"/>
      <c r="H26" s="375"/>
      <c r="I26" s="266"/>
      <c r="J26" s="266"/>
      <c r="K26" s="266"/>
      <c r="L26" s="375"/>
      <c r="M26" s="378"/>
      <c r="N26" s="375"/>
      <c r="O26" s="405"/>
      <c r="P26" s="374"/>
      <c r="Q26" s="79" t="s">
        <v>279</v>
      </c>
      <c r="R26" s="277" t="s">
        <v>58</v>
      </c>
      <c r="S26" s="82">
        <v>44575</v>
      </c>
      <c r="T26" s="67">
        <v>35286600</v>
      </c>
      <c r="U26" s="46"/>
      <c r="V26" s="277">
        <v>185</v>
      </c>
      <c r="W26" s="124">
        <v>44587</v>
      </c>
      <c r="X26" s="67">
        <v>35286600</v>
      </c>
      <c r="Y26" s="277">
        <v>1251</v>
      </c>
      <c r="Z26" s="124">
        <v>44589</v>
      </c>
      <c r="AA26" s="67">
        <v>35286600</v>
      </c>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row>
    <row r="27" spans="1:132" s="51" customFormat="1" ht="15" x14ac:dyDescent="0.25">
      <c r="A27" s="375"/>
      <c r="B27" s="409"/>
      <c r="C27" s="389"/>
      <c r="D27" s="375"/>
      <c r="E27" s="381"/>
      <c r="F27" s="402"/>
      <c r="G27" s="405"/>
      <c r="H27" s="375"/>
      <c r="I27" s="266"/>
      <c r="J27" s="266"/>
      <c r="K27" s="266"/>
      <c r="L27" s="375"/>
      <c r="M27" s="378"/>
      <c r="N27" s="375"/>
      <c r="O27" s="405"/>
      <c r="P27" s="374"/>
      <c r="Q27" s="79" t="s">
        <v>280</v>
      </c>
      <c r="R27" s="277" t="s">
        <v>287</v>
      </c>
      <c r="S27" s="82">
        <v>44607</v>
      </c>
      <c r="T27" s="67">
        <v>8000000</v>
      </c>
      <c r="U27" s="46"/>
      <c r="V27" s="277">
        <v>358</v>
      </c>
      <c r="W27" s="124" t="s">
        <v>1020</v>
      </c>
      <c r="X27" s="67">
        <v>8000000</v>
      </c>
      <c r="Y27" s="277"/>
      <c r="Z27" s="124"/>
      <c r="AA27" s="67">
        <v>0</v>
      </c>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row>
    <row r="28" spans="1:132" s="51" customFormat="1" ht="15" x14ac:dyDescent="0.25">
      <c r="A28" s="375"/>
      <c r="B28" s="409"/>
      <c r="C28" s="389"/>
      <c r="D28" s="375"/>
      <c r="E28" s="381"/>
      <c r="F28" s="402"/>
      <c r="G28" s="405"/>
      <c r="H28" s="375"/>
      <c r="I28" s="266"/>
      <c r="J28" s="266"/>
      <c r="K28" s="266"/>
      <c r="L28" s="375"/>
      <c r="M28" s="378"/>
      <c r="N28" s="375"/>
      <c r="O28" s="405"/>
      <c r="P28" s="374"/>
      <c r="Q28" s="79" t="s">
        <v>902</v>
      </c>
      <c r="R28" s="277" t="s">
        <v>901</v>
      </c>
      <c r="S28" s="82">
        <v>44649</v>
      </c>
      <c r="T28" s="67">
        <v>9000000</v>
      </c>
      <c r="U28" s="46"/>
      <c r="V28" s="277">
        <v>503</v>
      </c>
      <c r="W28" s="124" t="s">
        <v>1019</v>
      </c>
      <c r="X28" s="67">
        <v>9000000</v>
      </c>
      <c r="Y28" s="268"/>
      <c r="Z28" s="80"/>
      <c r="AA28" s="270">
        <v>0</v>
      </c>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row>
    <row r="29" spans="1:132" s="51" customFormat="1" ht="15" x14ac:dyDescent="0.25">
      <c r="A29" s="375"/>
      <c r="B29" s="409"/>
      <c r="C29" s="389"/>
      <c r="D29" s="375"/>
      <c r="E29" s="381"/>
      <c r="F29" s="402"/>
      <c r="G29" s="405"/>
      <c r="H29" s="375"/>
      <c r="I29" s="266"/>
      <c r="J29" s="266"/>
      <c r="K29" s="266"/>
      <c r="L29" s="375"/>
      <c r="M29" s="378"/>
      <c r="N29" s="375"/>
      <c r="O29" s="405"/>
      <c r="P29" s="374"/>
      <c r="Q29" s="79" t="s">
        <v>1339</v>
      </c>
      <c r="R29" s="277" t="s">
        <v>1332</v>
      </c>
      <c r="S29" s="82">
        <v>44676</v>
      </c>
      <c r="T29" s="67">
        <v>24500000</v>
      </c>
      <c r="U29" s="46"/>
      <c r="V29" s="277">
        <v>584</v>
      </c>
      <c r="W29" s="124">
        <v>44685</v>
      </c>
      <c r="X29" s="306">
        <v>24500000</v>
      </c>
      <c r="Y29" s="268">
        <v>2757</v>
      </c>
      <c r="Z29" s="80">
        <v>44708</v>
      </c>
      <c r="AA29" s="306">
        <v>24500000</v>
      </c>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row>
    <row r="30" spans="1:132" s="51" customFormat="1" ht="15" x14ac:dyDescent="0.25">
      <c r="A30" s="375"/>
      <c r="B30" s="409"/>
      <c r="C30" s="389"/>
      <c r="D30" s="375"/>
      <c r="E30" s="381"/>
      <c r="F30" s="402"/>
      <c r="G30" s="405"/>
      <c r="H30" s="375"/>
      <c r="I30" s="266"/>
      <c r="J30" s="266"/>
      <c r="K30" s="266"/>
      <c r="L30" s="375"/>
      <c r="M30" s="378"/>
      <c r="N30" s="375"/>
      <c r="O30" s="405"/>
      <c r="P30" s="374"/>
      <c r="Q30" s="79" t="s">
        <v>1340</v>
      </c>
      <c r="R30" s="277" t="s">
        <v>1333</v>
      </c>
      <c r="S30" s="82">
        <v>44687</v>
      </c>
      <c r="T30" s="67">
        <v>3800000</v>
      </c>
      <c r="U30" s="46"/>
      <c r="V30" s="277">
        <v>617</v>
      </c>
      <c r="W30" s="124">
        <v>44701</v>
      </c>
      <c r="X30" s="306">
        <v>3800000</v>
      </c>
      <c r="Y30" s="268">
        <v>2756</v>
      </c>
      <c r="Z30" s="80">
        <v>44708</v>
      </c>
      <c r="AA30" s="306">
        <v>3800000</v>
      </c>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row>
    <row r="31" spans="1:132" s="51" customFormat="1" ht="15" x14ac:dyDescent="0.25">
      <c r="A31" s="375"/>
      <c r="B31" s="409"/>
      <c r="C31" s="389"/>
      <c r="D31" s="375"/>
      <c r="E31" s="381"/>
      <c r="F31" s="402"/>
      <c r="G31" s="405"/>
      <c r="H31" s="375"/>
      <c r="I31" s="266"/>
      <c r="J31" s="266"/>
      <c r="K31" s="266"/>
      <c r="L31" s="375"/>
      <c r="M31" s="378"/>
      <c r="N31" s="375"/>
      <c r="O31" s="405"/>
      <c r="P31" s="374"/>
      <c r="Q31" s="79" t="s">
        <v>1341</v>
      </c>
      <c r="R31" s="277" t="s">
        <v>1334</v>
      </c>
      <c r="S31" s="82">
        <v>44687</v>
      </c>
      <c r="T31" s="67">
        <v>3400000</v>
      </c>
      <c r="U31" s="46"/>
      <c r="V31" s="277">
        <v>625</v>
      </c>
      <c r="W31" s="124">
        <v>44705</v>
      </c>
      <c r="X31" s="306">
        <v>3400000</v>
      </c>
      <c r="Y31" s="268">
        <v>2748</v>
      </c>
      <c r="Z31" s="80">
        <v>44708</v>
      </c>
      <c r="AA31" s="306">
        <v>3400000</v>
      </c>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row>
    <row r="32" spans="1:132" s="51" customFormat="1" ht="15" x14ac:dyDescent="0.25">
      <c r="A32" s="375"/>
      <c r="B32" s="409"/>
      <c r="C32" s="389"/>
      <c r="D32" s="375"/>
      <c r="E32" s="381"/>
      <c r="F32" s="402"/>
      <c r="G32" s="405"/>
      <c r="H32" s="375"/>
      <c r="I32" s="211"/>
      <c r="J32" s="211"/>
      <c r="K32" s="211"/>
      <c r="L32" s="375"/>
      <c r="M32" s="378"/>
      <c r="N32" s="375"/>
      <c r="O32" s="405"/>
      <c r="P32" s="374"/>
      <c r="Q32" s="79" t="s">
        <v>1342</v>
      </c>
      <c r="R32" s="277" t="s">
        <v>1335</v>
      </c>
      <c r="S32" s="82">
        <v>44687</v>
      </c>
      <c r="T32" s="67">
        <v>6800000</v>
      </c>
      <c r="U32" s="46"/>
      <c r="V32" s="38">
        <v>618</v>
      </c>
      <c r="W32" s="305">
        <v>44701</v>
      </c>
      <c r="X32" s="306">
        <v>6800000</v>
      </c>
      <c r="Y32" s="38">
        <v>2749</v>
      </c>
      <c r="Z32" s="80">
        <v>44708</v>
      </c>
      <c r="AA32" s="306">
        <v>6800000</v>
      </c>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row>
    <row r="33" spans="1:132" s="51" customFormat="1" ht="15" x14ac:dyDescent="0.25">
      <c r="A33" s="375"/>
      <c r="B33" s="409"/>
      <c r="C33" s="389"/>
      <c r="D33" s="375"/>
      <c r="E33" s="381"/>
      <c r="F33" s="402"/>
      <c r="G33" s="405"/>
      <c r="H33" s="375"/>
      <c r="I33" s="211"/>
      <c r="J33" s="211"/>
      <c r="K33" s="211"/>
      <c r="L33" s="375"/>
      <c r="M33" s="378"/>
      <c r="N33" s="375"/>
      <c r="O33" s="405"/>
      <c r="P33" s="374"/>
      <c r="Q33" s="79" t="s">
        <v>267</v>
      </c>
      <c r="R33" s="277" t="s">
        <v>1336</v>
      </c>
      <c r="S33" s="82">
        <v>44734</v>
      </c>
      <c r="T33" s="67">
        <v>20000000</v>
      </c>
      <c r="U33" s="46"/>
      <c r="V33" s="38"/>
      <c r="W33" s="124"/>
      <c r="X33" s="67"/>
      <c r="Y33" s="38"/>
      <c r="Z33" s="124"/>
      <c r="AA33" s="67"/>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row>
    <row r="34" spans="1:132" s="51" customFormat="1" ht="15" x14ac:dyDescent="0.25">
      <c r="A34" s="375"/>
      <c r="B34" s="409"/>
      <c r="C34" s="389"/>
      <c r="D34" s="375"/>
      <c r="E34" s="381"/>
      <c r="F34" s="402"/>
      <c r="G34" s="405"/>
      <c r="H34" s="375"/>
      <c r="I34" s="211"/>
      <c r="J34" s="211"/>
      <c r="K34" s="211"/>
      <c r="L34" s="375"/>
      <c r="M34" s="378"/>
      <c r="N34" s="375"/>
      <c r="O34" s="405"/>
      <c r="P34" s="374"/>
      <c r="Q34" s="79" t="s">
        <v>1343</v>
      </c>
      <c r="R34" s="277" t="s">
        <v>1337</v>
      </c>
      <c r="S34" s="82">
        <v>44740</v>
      </c>
      <c r="T34" s="67">
        <v>24500000</v>
      </c>
      <c r="U34" s="46"/>
      <c r="V34" s="38"/>
      <c r="W34" s="124"/>
      <c r="X34" s="67"/>
      <c r="Y34" s="38"/>
      <c r="Z34" s="124"/>
      <c r="AA34" s="67"/>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row>
    <row r="35" spans="1:132" s="51" customFormat="1" ht="15" x14ac:dyDescent="0.25">
      <c r="A35" s="375"/>
      <c r="B35" s="409"/>
      <c r="C35" s="389"/>
      <c r="D35" s="363"/>
      <c r="E35" s="382"/>
      <c r="F35" s="403"/>
      <c r="G35" s="406"/>
      <c r="H35" s="363"/>
      <c r="I35" s="212"/>
      <c r="J35" s="212"/>
      <c r="K35" s="212"/>
      <c r="L35" s="363"/>
      <c r="M35" s="379"/>
      <c r="N35" s="363"/>
      <c r="O35" s="406"/>
      <c r="P35" s="374"/>
      <c r="Q35" s="79" t="s">
        <v>1344</v>
      </c>
      <c r="R35" s="277" t="s">
        <v>1338</v>
      </c>
      <c r="S35" s="82">
        <v>44740</v>
      </c>
      <c r="T35" s="67">
        <v>24500000</v>
      </c>
      <c r="U35" s="46"/>
      <c r="V35" s="38"/>
      <c r="W35" s="124"/>
      <c r="X35" s="67"/>
      <c r="Y35" s="44"/>
      <c r="Z35" s="80"/>
      <c r="AA35" s="65"/>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row>
    <row r="36" spans="1:132" s="51" customFormat="1" ht="54" x14ac:dyDescent="0.25">
      <c r="A36" s="375"/>
      <c r="B36" s="409"/>
      <c r="C36" s="389"/>
      <c r="D36" s="44" t="s">
        <v>823</v>
      </c>
      <c r="E36" s="8" t="s">
        <v>118</v>
      </c>
      <c r="F36" s="335">
        <v>44000000</v>
      </c>
      <c r="G36" s="67">
        <v>0</v>
      </c>
      <c r="H36" s="44"/>
      <c r="I36" s="45"/>
      <c r="J36" s="45"/>
      <c r="K36" s="45"/>
      <c r="L36" s="45"/>
      <c r="M36" s="44"/>
      <c r="N36" s="335">
        <v>44000000</v>
      </c>
      <c r="O36" s="66">
        <f>+F36+G36+H36+M36-N36</f>
        <v>0</v>
      </c>
      <c r="P36" s="374"/>
      <c r="Q36" s="79"/>
      <c r="R36" s="38"/>
      <c r="S36" s="82"/>
      <c r="T36" s="67"/>
      <c r="U36" s="46"/>
      <c r="V36" s="44"/>
      <c r="W36" s="80"/>
      <c r="X36" s="44"/>
      <c r="Y36" s="44"/>
      <c r="Z36" s="80"/>
      <c r="AA36" s="65"/>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row>
    <row r="37" spans="1:132" s="51" customFormat="1" ht="27" x14ac:dyDescent="0.25">
      <c r="A37" s="375"/>
      <c r="B37" s="409"/>
      <c r="C37" s="389"/>
      <c r="D37" s="44" t="s">
        <v>824</v>
      </c>
      <c r="E37" s="8" t="s">
        <v>119</v>
      </c>
      <c r="F37" s="335">
        <v>2000000</v>
      </c>
      <c r="G37" s="67">
        <v>0</v>
      </c>
      <c r="H37" s="44"/>
      <c r="I37" s="45"/>
      <c r="J37" s="45"/>
      <c r="K37" s="45"/>
      <c r="L37" s="45"/>
      <c r="M37" s="335">
        <v>28000000</v>
      </c>
      <c r="N37" s="44"/>
      <c r="O37" s="66">
        <f>+F37+G37+H37+M37-N37</f>
        <v>30000000</v>
      </c>
      <c r="P37" s="374"/>
      <c r="Q37" s="79" t="s">
        <v>904</v>
      </c>
      <c r="R37" s="38">
        <v>254</v>
      </c>
      <c r="S37" s="82">
        <v>44651</v>
      </c>
      <c r="T37" s="67">
        <v>1949034</v>
      </c>
      <c r="U37" s="46"/>
      <c r="V37" s="44">
        <v>517</v>
      </c>
      <c r="W37" s="80">
        <v>44670</v>
      </c>
      <c r="X37" s="306">
        <v>1949034</v>
      </c>
      <c r="Y37" s="44"/>
      <c r="Z37" s="80"/>
      <c r="AA37" s="44"/>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row>
    <row r="38" spans="1:132" s="51" customFormat="1" ht="27" x14ac:dyDescent="0.25">
      <c r="A38" s="363"/>
      <c r="B38" s="410"/>
      <c r="C38" s="369"/>
      <c r="D38" s="44" t="s">
        <v>825</v>
      </c>
      <c r="E38" s="8" t="s">
        <v>120</v>
      </c>
      <c r="F38" s="335">
        <v>15000000</v>
      </c>
      <c r="G38" s="67">
        <v>0</v>
      </c>
      <c r="H38" s="44"/>
      <c r="I38" s="45"/>
      <c r="J38" s="45"/>
      <c r="K38" s="45"/>
      <c r="L38" s="45"/>
      <c r="M38" s="335">
        <v>15000000</v>
      </c>
      <c r="N38" s="44"/>
      <c r="O38" s="66">
        <f>+F38+G38+H38+M38-N38</f>
        <v>30000000</v>
      </c>
      <c r="P38" s="367"/>
      <c r="Q38" s="79" t="s">
        <v>903</v>
      </c>
      <c r="R38" s="38">
        <v>258</v>
      </c>
      <c r="S38" s="82">
        <v>44658</v>
      </c>
      <c r="T38" s="67">
        <v>15000000</v>
      </c>
      <c r="U38" s="46"/>
      <c r="V38" s="47">
        <v>520</v>
      </c>
      <c r="W38" s="48">
        <v>44672</v>
      </c>
      <c r="X38" s="306">
        <v>15000000</v>
      </c>
      <c r="Y38" s="47">
        <v>2911</v>
      </c>
      <c r="Z38" s="48">
        <v>44733</v>
      </c>
      <c r="AA38" s="316">
        <v>12005549</v>
      </c>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row>
    <row r="39" spans="1:132" s="109" customFormat="1" ht="15" x14ac:dyDescent="0.25">
      <c r="A39" s="93"/>
      <c r="B39" s="93"/>
      <c r="C39" s="93"/>
      <c r="D39" s="93"/>
      <c r="E39" s="106"/>
      <c r="F39" s="102"/>
      <c r="G39" s="102"/>
      <c r="H39" s="93"/>
      <c r="I39" s="94"/>
      <c r="J39" s="94"/>
      <c r="K39" s="94"/>
      <c r="L39" s="94"/>
      <c r="M39" s="93"/>
      <c r="N39" s="93"/>
      <c r="O39" s="103">
        <f>SUM(O8:O38)</f>
        <v>764500000</v>
      </c>
      <c r="P39" s="102"/>
      <c r="Q39" s="107"/>
      <c r="R39" s="87"/>
      <c r="S39" s="96"/>
      <c r="T39" s="105">
        <f>SUM(T8:T38)</f>
        <v>614807888</v>
      </c>
      <c r="U39" s="90"/>
      <c r="V39" s="87"/>
      <c r="W39" s="96"/>
      <c r="X39" s="105">
        <f>SUM(X8:X38)</f>
        <v>523807901</v>
      </c>
      <c r="Y39" s="87"/>
      <c r="Z39" s="96"/>
      <c r="AA39" s="105">
        <f>SUM(AA8:AA38)</f>
        <v>471922016</v>
      </c>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08"/>
      <c r="DX39" s="108"/>
      <c r="DY39" s="108"/>
      <c r="DZ39" s="108"/>
      <c r="EA39" s="108"/>
      <c r="EB39" s="108"/>
    </row>
    <row r="40" spans="1:132" s="51" customFormat="1" ht="15" hidden="1" x14ac:dyDescent="0.25">
      <c r="A40" s="362" t="s">
        <v>1070</v>
      </c>
      <c r="B40" s="362" t="s">
        <v>250</v>
      </c>
      <c r="C40" s="368" t="s">
        <v>6</v>
      </c>
      <c r="D40" s="362" t="s">
        <v>826</v>
      </c>
      <c r="E40" s="368" t="s">
        <v>144</v>
      </c>
      <c r="F40" s="383">
        <v>0</v>
      </c>
      <c r="G40" s="377">
        <v>134000000</v>
      </c>
      <c r="H40" s="362"/>
      <c r="I40" s="210"/>
      <c r="J40" s="210"/>
      <c r="K40" s="210"/>
      <c r="L40" s="362"/>
      <c r="M40" s="362"/>
      <c r="N40" s="362"/>
      <c r="O40" s="364">
        <f>+F40+G40+H44+M44-N44</f>
        <v>134000000</v>
      </c>
      <c r="P40" s="366">
        <v>134000000</v>
      </c>
      <c r="Q40" s="79" t="s">
        <v>905</v>
      </c>
      <c r="R40" s="38" t="s">
        <v>908</v>
      </c>
      <c r="S40" s="82">
        <v>44644</v>
      </c>
      <c r="T40" s="67">
        <v>10000000</v>
      </c>
      <c r="U40" s="46"/>
      <c r="V40" s="138">
        <v>512</v>
      </c>
      <c r="W40" s="48">
        <v>44669</v>
      </c>
      <c r="X40" s="306">
        <v>10000000</v>
      </c>
      <c r="Y40" s="138"/>
      <c r="Z40" s="48"/>
      <c r="AA40" s="49"/>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row>
    <row r="41" spans="1:132" s="51" customFormat="1" ht="15" hidden="1" x14ac:dyDescent="0.25">
      <c r="A41" s="375"/>
      <c r="B41" s="375"/>
      <c r="C41" s="389"/>
      <c r="D41" s="375"/>
      <c r="E41" s="389"/>
      <c r="F41" s="384"/>
      <c r="G41" s="378"/>
      <c r="H41" s="375"/>
      <c r="I41" s="211"/>
      <c r="J41" s="211"/>
      <c r="K41" s="211"/>
      <c r="L41" s="375"/>
      <c r="M41" s="375"/>
      <c r="N41" s="375"/>
      <c r="O41" s="376"/>
      <c r="P41" s="374"/>
      <c r="Q41" s="79" t="s">
        <v>906</v>
      </c>
      <c r="R41" s="38" t="s">
        <v>909</v>
      </c>
      <c r="S41" s="82">
        <v>44644</v>
      </c>
      <c r="T41" s="67">
        <v>10000000</v>
      </c>
      <c r="U41" s="46"/>
      <c r="V41" s="299">
        <v>513</v>
      </c>
      <c r="W41" s="48">
        <v>44669</v>
      </c>
      <c r="X41" s="306">
        <v>10000000</v>
      </c>
      <c r="Y41" s="138"/>
      <c r="Z41" s="48"/>
      <c r="AA41" s="49"/>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row>
    <row r="42" spans="1:132" s="51" customFormat="1" ht="15" hidden="1" x14ac:dyDescent="0.25">
      <c r="A42" s="375"/>
      <c r="B42" s="375"/>
      <c r="C42" s="389"/>
      <c r="D42" s="375"/>
      <c r="E42" s="389"/>
      <c r="F42" s="384"/>
      <c r="G42" s="378"/>
      <c r="H42" s="375"/>
      <c r="I42" s="211"/>
      <c r="J42" s="211"/>
      <c r="K42" s="211"/>
      <c r="L42" s="375"/>
      <c r="M42" s="375"/>
      <c r="N42" s="375"/>
      <c r="O42" s="376"/>
      <c r="P42" s="374"/>
      <c r="Q42" s="79" t="s">
        <v>907</v>
      </c>
      <c r="R42" s="38" t="s">
        <v>910</v>
      </c>
      <c r="S42" s="82">
        <v>44644</v>
      </c>
      <c r="T42" s="67">
        <v>10000000</v>
      </c>
      <c r="U42" s="46"/>
      <c r="V42" s="299">
        <v>514</v>
      </c>
      <c r="W42" s="48">
        <v>44669</v>
      </c>
      <c r="X42" s="306">
        <v>10000000</v>
      </c>
      <c r="Y42" s="138"/>
      <c r="Z42" s="48"/>
      <c r="AA42" s="49"/>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row>
    <row r="43" spans="1:132" s="51" customFormat="1" ht="15" hidden="1" x14ac:dyDescent="0.25">
      <c r="A43" s="375"/>
      <c r="B43" s="375"/>
      <c r="C43" s="389"/>
      <c r="D43" s="375"/>
      <c r="E43" s="389"/>
      <c r="F43" s="384"/>
      <c r="G43" s="378"/>
      <c r="H43" s="375"/>
      <c r="I43" s="211"/>
      <c r="J43" s="211"/>
      <c r="K43" s="211"/>
      <c r="L43" s="375"/>
      <c r="M43" s="375"/>
      <c r="N43" s="375"/>
      <c r="O43" s="376"/>
      <c r="P43" s="374"/>
      <c r="Q43" s="79"/>
      <c r="R43" s="38"/>
      <c r="S43" s="82"/>
      <c r="T43" s="67"/>
      <c r="U43" s="46"/>
      <c r="V43" s="138"/>
      <c r="W43" s="48"/>
      <c r="X43" s="138"/>
      <c r="Y43" s="138"/>
      <c r="Z43" s="48"/>
      <c r="AA43" s="49"/>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c r="EA43" s="50"/>
      <c r="EB43" s="50"/>
    </row>
    <row r="44" spans="1:132" s="51" customFormat="1" ht="45" customHeight="1" x14ac:dyDescent="0.25">
      <c r="A44" s="363"/>
      <c r="B44" s="363"/>
      <c r="C44" s="369"/>
      <c r="D44" s="363"/>
      <c r="E44" s="369"/>
      <c r="F44" s="385"/>
      <c r="G44" s="379"/>
      <c r="H44" s="363"/>
      <c r="I44" s="212"/>
      <c r="J44" s="212"/>
      <c r="K44" s="212"/>
      <c r="L44" s="363"/>
      <c r="M44" s="363"/>
      <c r="N44" s="363"/>
      <c r="O44" s="365"/>
      <c r="P44" s="367"/>
      <c r="Q44" s="79"/>
      <c r="R44" s="38"/>
      <c r="S44" s="82"/>
      <c r="T44" s="67"/>
      <c r="U44" s="46"/>
      <c r="V44" s="71"/>
      <c r="W44" s="48"/>
      <c r="X44" s="71"/>
      <c r="Y44" s="71"/>
      <c r="Z44" s="48"/>
      <c r="AA44" s="49"/>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row>
    <row r="45" spans="1:132" s="122" customFormat="1" ht="15.75" thickBot="1" x14ac:dyDescent="0.3">
      <c r="A45" s="87"/>
      <c r="B45" s="118"/>
      <c r="C45" s="119"/>
      <c r="D45" s="87"/>
      <c r="E45" s="120"/>
      <c r="F45" s="97"/>
      <c r="G45" s="97"/>
      <c r="H45" s="87"/>
      <c r="I45" s="87"/>
      <c r="J45" s="87"/>
      <c r="K45" s="87"/>
      <c r="L45" s="87"/>
      <c r="M45" s="87"/>
      <c r="N45" s="87"/>
      <c r="O45" s="89">
        <f>+O40</f>
        <v>134000000</v>
      </c>
      <c r="P45" s="105"/>
      <c r="Q45" s="87"/>
      <c r="R45" s="87"/>
      <c r="S45" s="87"/>
      <c r="T45" s="105">
        <f>+SUM(T40:T44)</f>
        <v>30000000</v>
      </c>
      <c r="U45" s="121"/>
      <c r="V45" s="87"/>
      <c r="W45" s="96"/>
      <c r="X45" s="105">
        <f>+SUM(X40:X44)</f>
        <v>30000000</v>
      </c>
      <c r="Y45" s="87"/>
      <c r="Z45" s="96"/>
      <c r="AA45" s="105">
        <f>+SUM(AA40:AA44)</f>
        <v>0</v>
      </c>
    </row>
    <row r="46" spans="1:132" s="64" customFormat="1" ht="17.25" thickBot="1" x14ac:dyDescent="0.35">
      <c r="A46" s="52"/>
      <c r="B46" s="52"/>
      <c r="C46" s="42"/>
      <c r="D46" s="42"/>
      <c r="E46" s="42"/>
      <c r="F46" s="53"/>
      <c r="G46" s="42"/>
      <c r="H46" s="42"/>
      <c r="I46" s="43"/>
      <c r="J46" s="43"/>
      <c r="K46" s="43"/>
      <c r="L46" s="43"/>
      <c r="M46" s="54" t="s">
        <v>29</v>
      </c>
      <c r="N46" s="55"/>
      <c r="O46" s="56">
        <f>+O39+O45</f>
        <v>898500000</v>
      </c>
      <c r="P46" s="57"/>
      <c r="Q46" s="57"/>
      <c r="R46" s="57"/>
      <c r="S46" s="57"/>
      <c r="T46" s="68">
        <f>+T39+T45</f>
        <v>644807888</v>
      </c>
      <c r="U46" s="58">
        <f>(T46*1)/O46</f>
        <v>0.71764929104062325</v>
      </c>
      <c r="V46" s="59"/>
      <c r="W46" s="60"/>
      <c r="X46" s="61">
        <f>+X39+X45</f>
        <v>553807901</v>
      </c>
      <c r="Y46" s="59"/>
      <c r="Z46" s="60"/>
      <c r="AA46" s="62">
        <f>+AA39+AA45</f>
        <v>471922016</v>
      </c>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row>
    <row r="47" spans="1:132" ht="15" hidden="1" x14ac:dyDescent="0.25">
      <c r="U47" s="4"/>
    </row>
    <row r="48" spans="1:132" ht="15" hidden="1" x14ac:dyDescent="0.25">
      <c r="T48" s="39"/>
      <c r="U48" s="6"/>
      <c r="V48" s="39"/>
    </row>
    <row r="49" spans="20:22" ht="15" hidden="1" x14ac:dyDescent="0.25">
      <c r="T49" s="39"/>
      <c r="U49" s="6"/>
      <c r="V49" s="39"/>
    </row>
    <row r="50" spans="20:22" ht="15" hidden="1" x14ac:dyDescent="0.25">
      <c r="T50" s="39"/>
      <c r="U50" s="6"/>
      <c r="V50" s="39"/>
    </row>
    <row r="51" spans="20:22" ht="15" hidden="1" x14ac:dyDescent="0.25">
      <c r="T51" s="39"/>
      <c r="U51" s="6"/>
      <c r="V51" s="39"/>
    </row>
    <row r="52" spans="20:22" ht="15" hidden="1" x14ac:dyDescent="0.25">
      <c r="T52" s="39"/>
      <c r="U52" s="6"/>
      <c r="V52" s="39"/>
    </row>
    <row r="53" spans="20:22" ht="15" hidden="1" x14ac:dyDescent="0.25">
      <c r="T53" s="39"/>
      <c r="U53" s="6"/>
      <c r="V53" s="39"/>
    </row>
    <row r="54" spans="20:22" ht="15" hidden="1" x14ac:dyDescent="0.25">
      <c r="T54" s="39"/>
      <c r="U54" s="6"/>
      <c r="V54" s="39"/>
    </row>
    <row r="55" spans="20:22" ht="15" hidden="1" x14ac:dyDescent="0.25">
      <c r="T55" s="39"/>
      <c r="U55" s="6"/>
      <c r="V55" s="39"/>
    </row>
    <row r="56" spans="20:22" ht="15" hidden="1" x14ac:dyDescent="0.25">
      <c r="T56" s="39"/>
      <c r="U56" s="7"/>
      <c r="V56" s="39"/>
    </row>
    <row r="57" spans="20:22" ht="15" hidden="1" x14ac:dyDescent="0.25"/>
    <row r="58" spans="20:22" ht="15" hidden="1" x14ac:dyDescent="0.25"/>
    <row r="59" spans="20:22" ht="15" hidden="1" x14ac:dyDescent="0.25"/>
    <row r="60" spans="20:22" ht="15" hidden="1" x14ac:dyDescent="0.25"/>
    <row r="61" spans="20:22" ht="15" hidden="1" x14ac:dyDescent="0.25"/>
    <row r="62" spans="20:22" ht="15" hidden="1" x14ac:dyDescent="0.25"/>
    <row r="63" spans="20:22" ht="15" hidden="1" x14ac:dyDescent="0.25"/>
    <row r="64" spans="20:2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row r="821" ht="15" hidden="1" customHeight="1" x14ac:dyDescent="0.25"/>
    <row r="822" ht="15" hidden="1" customHeight="1" x14ac:dyDescent="0.25"/>
    <row r="823" ht="15" hidden="1" customHeight="1" x14ac:dyDescent="0.25"/>
    <row r="824" ht="15" hidden="1" customHeight="1" x14ac:dyDescent="0.25"/>
    <row r="825" ht="15" hidden="1" customHeight="1" x14ac:dyDescent="0.25"/>
    <row r="826" ht="15" hidden="1" customHeight="1" x14ac:dyDescent="0.25"/>
    <row r="827" ht="15" hidden="1" customHeight="1" x14ac:dyDescent="0.25"/>
    <row r="828" ht="15" hidden="1" customHeight="1" x14ac:dyDescent="0.25"/>
    <row r="829" ht="15" hidden="1" customHeight="1" x14ac:dyDescent="0.25"/>
    <row r="830" ht="15" hidden="1" customHeight="1" x14ac:dyDescent="0.25"/>
    <row r="831" ht="15" hidden="1" customHeight="1" x14ac:dyDescent="0.25"/>
    <row r="832" ht="15" hidden="1" customHeight="1" x14ac:dyDescent="0.25"/>
    <row r="833" ht="15" hidden="1" customHeight="1" x14ac:dyDescent="0.25"/>
    <row r="834" ht="15" hidden="1" customHeight="1" x14ac:dyDescent="0.25"/>
    <row r="835" ht="15" hidden="1" customHeight="1" x14ac:dyDescent="0.25"/>
    <row r="836" ht="15" hidden="1" customHeight="1" x14ac:dyDescent="0.25"/>
    <row r="837" ht="15" hidden="1" customHeight="1" x14ac:dyDescent="0.25"/>
    <row r="838" ht="15" hidden="1" customHeight="1" x14ac:dyDescent="0.25"/>
    <row r="839" ht="15" hidden="1" customHeight="1" x14ac:dyDescent="0.25"/>
    <row r="840" ht="15" hidden="1" customHeight="1" x14ac:dyDescent="0.25"/>
    <row r="841" ht="15" hidden="1" customHeight="1" x14ac:dyDescent="0.25"/>
    <row r="842" ht="15" hidden="1" customHeight="1" x14ac:dyDescent="0.25"/>
    <row r="843" ht="15" hidden="1" customHeight="1" x14ac:dyDescent="0.25"/>
    <row r="844" ht="15" hidden="1" customHeight="1" x14ac:dyDescent="0.25"/>
    <row r="845" ht="15" hidden="1" customHeight="1" x14ac:dyDescent="0.25"/>
    <row r="846" ht="15" hidden="1" customHeight="1" x14ac:dyDescent="0.25"/>
    <row r="847" ht="15" hidden="1" customHeight="1" x14ac:dyDescent="0.25"/>
    <row r="848" ht="15" hidden="1" customHeight="1" x14ac:dyDescent="0.25"/>
    <row r="849" ht="15" hidden="1" customHeight="1" x14ac:dyDescent="0.25"/>
    <row r="850" ht="15" hidden="1" customHeight="1" x14ac:dyDescent="0.25"/>
    <row r="851" ht="15" hidden="1" customHeight="1" x14ac:dyDescent="0.25"/>
    <row r="852" ht="15" hidden="1" customHeight="1" x14ac:dyDescent="0.25"/>
    <row r="853" ht="15" hidden="1" customHeight="1" x14ac:dyDescent="0.25"/>
    <row r="854" ht="15" hidden="1" customHeight="1" x14ac:dyDescent="0.25"/>
    <row r="855" ht="15" hidden="1" customHeight="1" x14ac:dyDescent="0.25"/>
    <row r="856" ht="15" hidden="1" customHeight="1" x14ac:dyDescent="0.25"/>
    <row r="857" ht="15" hidden="1" customHeight="1" x14ac:dyDescent="0.25"/>
    <row r="858" ht="15" hidden="1" customHeight="1" x14ac:dyDescent="0.25"/>
    <row r="859" ht="15" hidden="1" customHeight="1" x14ac:dyDescent="0.25"/>
    <row r="860" ht="15" hidden="1" customHeight="1" x14ac:dyDescent="0.25"/>
    <row r="861" ht="15" hidden="1" customHeight="1" x14ac:dyDescent="0.25"/>
    <row r="862" ht="15" hidden="1" customHeight="1" x14ac:dyDescent="0.25"/>
    <row r="863" ht="15" hidden="1" customHeight="1" x14ac:dyDescent="0.25"/>
    <row r="864" ht="15" hidden="1" customHeight="1" x14ac:dyDescent="0.25"/>
    <row r="865" ht="15" hidden="1" customHeight="1" x14ac:dyDescent="0.25"/>
    <row r="866" ht="15" hidden="1" customHeight="1" x14ac:dyDescent="0.25"/>
    <row r="867" ht="15" hidden="1" customHeight="1" x14ac:dyDescent="0.25"/>
    <row r="868" ht="15" hidden="1" customHeight="1" x14ac:dyDescent="0.25"/>
    <row r="869" ht="15" hidden="1" customHeight="1" x14ac:dyDescent="0.25"/>
    <row r="870" ht="15" hidden="1" customHeight="1" x14ac:dyDescent="0.25"/>
    <row r="871" ht="15" hidden="1" customHeight="1" x14ac:dyDescent="0.25"/>
    <row r="872" ht="15" hidden="1" customHeight="1" x14ac:dyDescent="0.25"/>
    <row r="873" ht="15" hidden="1" customHeight="1" x14ac:dyDescent="0.25"/>
    <row r="874" ht="15" hidden="1" customHeight="1" x14ac:dyDescent="0.25"/>
    <row r="875" ht="15" hidden="1" customHeight="1" x14ac:dyDescent="0.25"/>
    <row r="876" ht="15" hidden="1" customHeight="1" x14ac:dyDescent="0.25"/>
    <row r="877" ht="15" hidden="1" customHeight="1" x14ac:dyDescent="0.25"/>
    <row r="878" ht="15" hidden="1" customHeight="1" x14ac:dyDescent="0.25"/>
    <row r="879" ht="15" hidden="1" customHeight="1" x14ac:dyDescent="0.25"/>
    <row r="880" ht="15" hidden="1" customHeight="1" x14ac:dyDescent="0.25"/>
    <row r="881" ht="15" hidden="1" customHeight="1" x14ac:dyDescent="0.25"/>
    <row r="882" ht="15" hidden="1" customHeight="1" x14ac:dyDescent="0.25"/>
    <row r="883" ht="15" hidden="1" customHeight="1" x14ac:dyDescent="0.25"/>
    <row r="884" ht="15" hidden="1" customHeight="1" x14ac:dyDescent="0.25"/>
    <row r="885" ht="15" hidden="1" customHeight="1" x14ac:dyDescent="0.25"/>
    <row r="886" ht="15" hidden="1" customHeight="1" x14ac:dyDescent="0.25"/>
    <row r="887" ht="15" hidden="1" customHeight="1" x14ac:dyDescent="0.25"/>
    <row r="888" ht="15" hidden="1" customHeight="1" x14ac:dyDescent="0.25"/>
    <row r="889" ht="15" hidden="1" customHeight="1" x14ac:dyDescent="0.25"/>
    <row r="890" ht="15" hidden="1" customHeight="1" x14ac:dyDescent="0.25"/>
    <row r="891" ht="15" hidden="1" customHeight="1" x14ac:dyDescent="0.25"/>
    <row r="892" ht="15" hidden="1" customHeight="1" x14ac:dyDescent="0.25"/>
    <row r="893" ht="15" hidden="1" customHeight="1" x14ac:dyDescent="0.25"/>
    <row r="894" ht="15" hidden="1" customHeight="1" x14ac:dyDescent="0.25"/>
    <row r="895" ht="15" hidden="1" customHeight="1" x14ac:dyDescent="0.25"/>
    <row r="896" ht="15" hidden="1" customHeight="1" x14ac:dyDescent="0.25"/>
    <row r="897" ht="15" hidden="1" customHeight="1" x14ac:dyDescent="0.25"/>
    <row r="898" ht="15" hidden="1" customHeight="1" x14ac:dyDescent="0.25"/>
    <row r="899" ht="15" hidden="1" customHeight="1" x14ac:dyDescent="0.25"/>
  </sheetData>
  <sheetProtection algorithmName="SHA-512" hashValue="li89zrMFOlQL34SCkLs8UAoY8bhX92oJ0SXcyEJZP3ky5mHcMrr12mtpJ03aBFolYq+OtnUR4N07Cmq1oAR2zg==" saltValue="piNoecGA8rBnMuFkxLiyDQ==" spinCount="100000" sheet="1" formatCells="0" formatColumns="0" formatRows="0" insertColumns="0" insertRows="0" insertHyperlinks="0" deleteColumns="0" deleteRows="0" sort="0" autoFilter="0" pivotTables="0"/>
  <mergeCells count="46">
    <mergeCell ref="O40:O44"/>
    <mergeCell ref="P40:P44"/>
    <mergeCell ref="M11:M35"/>
    <mergeCell ref="N11:N35"/>
    <mergeCell ref="A40:A44"/>
    <mergeCell ref="B40:B44"/>
    <mergeCell ref="C40:C44"/>
    <mergeCell ref="D40:D44"/>
    <mergeCell ref="E40:E44"/>
    <mergeCell ref="F40:F44"/>
    <mergeCell ref="G40:G44"/>
    <mergeCell ref="H40:H44"/>
    <mergeCell ref="L40:L44"/>
    <mergeCell ref="M40:M44"/>
    <mergeCell ref="N40:N44"/>
    <mergeCell ref="B8:B38"/>
    <mergeCell ref="A2:A5"/>
    <mergeCell ref="B2:Y2"/>
    <mergeCell ref="Z2:AA2"/>
    <mergeCell ref="B3:Y3"/>
    <mergeCell ref="Z3:AA3"/>
    <mergeCell ref="B4:Y5"/>
    <mergeCell ref="Z4:AA4"/>
    <mergeCell ref="Z5:AA5"/>
    <mergeCell ref="A8:A38"/>
    <mergeCell ref="C8:C38"/>
    <mergeCell ref="P8:P38"/>
    <mergeCell ref="E11:E35"/>
    <mergeCell ref="F11:F35"/>
    <mergeCell ref="G11:G35"/>
    <mergeCell ref="O11:O35"/>
    <mergeCell ref="D11:D35"/>
    <mergeCell ref="H11:H35"/>
    <mergeCell ref="L11:L35"/>
    <mergeCell ref="D9:D10"/>
    <mergeCell ref="E9:E10"/>
    <mergeCell ref="F9:F10"/>
    <mergeCell ref="L9:L10"/>
    <mergeCell ref="M9:M10"/>
    <mergeCell ref="O9:O10"/>
    <mergeCell ref="N9:N10"/>
    <mergeCell ref="G9:G10"/>
    <mergeCell ref="H9:H10"/>
    <mergeCell ref="I9:I10"/>
    <mergeCell ref="J9:J10"/>
    <mergeCell ref="K9:K10"/>
  </mergeCells>
  <conditionalFormatting sqref="U56:U1048576 U7:U38 U40:U46">
    <cfRule type="cellIs" dxfId="1099" priority="11" operator="between">
      <formula>0.51</formula>
      <formula>0.69</formula>
    </cfRule>
    <cfRule type="cellIs" dxfId="1098" priority="12" operator="between">
      <formula>0.51</formula>
      <formula>0.69</formula>
    </cfRule>
    <cfRule type="cellIs" dxfId="1097" priority="13" operator="lessThan">
      <formula>0.5</formula>
    </cfRule>
    <cfRule type="cellIs" dxfId="1096" priority="14" operator="greaterThan">
      <formula>0.7</formula>
    </cfRule>
    <cfRule type="cellIs" dxfId="1095" priority="15" operator="between">
      <formula>0.51</formula>
      <formula>0.69</formula>
    </cfRule>
    <cfRule type="cellIs" dxfId="1094" priority="16" operator="lessThan">
      <formula>50</formula>
    </cfRule>
    <cfRule type="cellIs" dxfId="1093" priority="17" operator="greaterThan">
      <formula>0.7</formula>
    </cfRule>
    <cfRule type="cellIs" dxfId="1092" priority="18" operator="between">
      <formula>0.51</formula>
      <formula>0.69</formula>
    </cfRule>
    <cfRule type="cellIs" dxfId="1091" priority="19" operator="lessThan">
      <formula>0.5</formula>
    </cfRule>
    <cfRule type="cellIs" dxfId="1090" priority="20" operator="greaterThan">
      <formula>0.7</formula>
    </cfRule>
  </conditionalFormatting>
  <conditionalFormatting sqref="U39">
    <cfRule type="cellIs" dxfId="1089" priority="1" operator="between">
      <formula>0.51</formula>
      <formula>0.69</formula>
    </cfRule>
    <cfRule type="cellIs" dxfId="1088" priority="2" operator="between">
      <formula>0.51</formula>
      <formula>0.69</formula>
    </cfRule>
    <cfRule type="cellIs" dxfId="1087" priority="3" operator="lessThan">
      <formula>0.5</formula>
    </cfRule>
    <cfRule type="cellIs" dxfId="1086" priority="4" operator="greaterThan">
      <formula>0.7</formula>
    </cfRule>
    <cfRule type="cellIs" dxfId="1085" priority="5" operator="between">
      <formula>0.51</formula>
      <formula>0.69</formula>
    </cfRule>
    <cfRule type="cellIs" dxfId="1084" priority="6" operator="lessThan">
      <formula>50</formula>
    </cfRule>
    <cfRule type="cellIs" dxfId="1083" priority="7" operator="greaterThan">
      <formula>0.7</formula>
    </cfRule>
    <cfRule type="cellIs" dxfId="1082" priority="8" operator="between">
      <formula>0.51</formula>
      <formula>0.69</formula>
    </cfRule>
    <cfRule type="cellIs" dxfId="1081" priority="9" operator="lessThan">
      <formula>0.5</formula>
    </cfRule>
    <cfRule type="cellIs" dxfId="1080" priority="10" operator="greaterThan">
      <formula>0.7</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482B"/>
  </sheetPr>
  <dimension ref="A1:EB863"/>
  <sheetViews>
    <sheetView showGridLines="0" topLeftCell="A36" zoomScale="80" zoomScaleNormal="80" workbookViewId="0">
      <selection activeCell="E41" sqref="E41"/>
    </sheetView>
  </sheetViews>
  <sheetFormatPr baseColWidth="10" defaultColWidth="0" defaultRowHeight="0" customHeight="1" zeroHeight="1" x14ac:dyDescent="0.25"/>
  <cols>
    <col min="1" max="1" width="11.42578125" style="40" customWidth="1"/>
    <col min="2" max="2" width="39.85546875" style="40" customWidth="1"/>
    <col min="3" max="3" width="17.28515625" style="40" customWidth="1"/>
    <col min="4" max="4" width="14.7109375" style="40" customWidth="1"/>
    <col min="5" max="5" width="42.85546875" style="40" customWidth="1"/>
    <col min="6" max="6" width="21.140625" style="1" hidden="1" customWidth="1"/>
    <col min="7" max="7" width="19.85546875" style="40" hidden="1" customWidth="1"/>
    <col min="8" max="8" width="11.42578125" style="40" hidden="1" customWidth="1"/>
    <col min="9" max="9" width="12.7109375" style="40" hidden="1" customWidth="1"/>
    <col min="10" max="11" width="16.7109375" style="227" hidden="1" customWidth="1"/>
    <col min="12" max="12" width="18.7109375" style="40" customWidth="1"/>
    <col min="13" max="13" width="29.28515625" style="40" customWidth="1"/>
    <col min="14" max="14" width="15.7109375" style="40" customWidth="1"/>
    <col min="15" max="15" width="11.42578125" style="40" customWidth="1"/>
    <col min="16" max="16" width="15.42578125" style="40" customWidth="1"/>
    <col min="17" max="17" width="21.5703125" style="40" customWidth="1"/>
    <col min="18" max="18" width="11.5703125" style="3" bestFit="1" customWidth="1"/>
    <col min="19" max="19" width="11.42578125" style="40" customWidth="1"/>
    <col min="20" max="20" width="16.7109375" style="35" bestFit="1" customWidth="1"/>
    <col min="21" max="21" width="19.5703125" style="40" bestFit="1" customWidth="1"/>
    <col min="22" max="22" width="11.42578125" style="40" customWidth="1"/>
    <col min="23" max="23" width="14.5703125" style="35" customWidth="1"/>
    <col min="24" max="24" width="19" style="40" bestFit="1" customWidth="1"/>
    <col min="25" max="129" width="11.5703125" style="39" hidden="1" customWidth="1"/>
    <col min="130" max="132" width="11.5703125" style="40" hidden="1" customWidth="1"/>
    <col min="133" max="16384" width="11.42578125" style="40" hidden="1"/>
  </cols>
  <sheetData>
    <row r="1" spans="1:129" ht="15" x14ac:dyDescent="0.25">
      <c r="A1" s="24"/>
      <c r="B1" s="25"/>
      <c r="C1" s="25"/>
      <c r="D1" s="26"/>
      <c r="E1" s="26"/>
      <c r="F1" s="27"/>
      <c r="G1" s="28"/>
      <c r="H1" s="28"/>
      <c r="I1" s="28"/>
      <c r="J1" s="221"/>
      <c r="K1" s="222"/>
      <c r="L1" s="24"/>
      <c r="M1" s="24"/>
      <c r="N1" s="24"/>
      <c r="O1" s="24"/>
      <c r="P1" s="24"/>
      <c r="Q1" s="24"/>
      <c r="R1" s="24"/>
      <c r="S1" s="24"/>
      <c r="T1" s="36"/>
      <c r="U1" s="24"/>
      <c r="V1" s="24"/>
      <c r="W1" s="36"/>
    </row>
    <row r="2" spans="1:129" ht="15" x14ac:dyDescent="0.25">
      <c r="A2" s="386"/>
      <c r="B2" s="387"/>
      <c r="C2" s="387"/>
      <c r="D2" s="387"/>
      <c r="E2" s="387"/>
      <c r="F2" s="387"/>
      <c r="G2" s="387"/>
      <c r="H2" s="387"/>
      <c r="I2" s="387"/>
      <c r="J2" s="387"/>
      <c r="K2" s="387"/>
      <c r="L2" s="387"/>
      <c r="M2" s="387"/>
      <c r="N2" s="387"/>
      <c r="O2" s="387"/>
      <c r="P2" s="387"/>
      <c r="Q2" s="387"/>
      <c r="R2" s="387"/>
      <c r="S2" s="387"/>
      <c r="T2" s="387"/>
      <c r="U2" s="387"/>
      <c r="V2" s="387"/>
      <c r="W2" s="390" t="s">
        <v>86</v>
      </c>
      <c r="X2" s="390"/>
    </row>
    <row r="3" spans="1:129" ht="15" customHeight="1" x14ac:dyDescent="0.25">
      <c r="A3" s="386"/>
      <c r="B3" s="391"/>
      <c r="C3" s="391"/>
      <c r="D3" s="391"/>
      <c r="E3" s="391"/>
      <c r="F3" s="391"/>
      <c r="G3" s="391"/>
      <c r="H3" s="391"/>
      <c r="I3" s="391"/>
      <c r="J3" s="391"/>
      <c r="K3" s="391"/>
      <c r="L3" s="391"/>
      <c r="M3" s="391"/>
      <c r="N3" s="391"/>
      <c r="O3" s="391"/>
      <c r="P3" s="391"/>
      <c r="Q3" s="391"/>
      <c r="R3" s="391"/>
      <c r="S3" s="391"/>
      <c r="T3" s="391"/>
      <c r="U3" s="391"/>
      <c r="V3" s="391"/>
      <c r="W3" s="390" t="s">
        <v>88</v>
      </c>
      <c r="X3" s="390"/>
    </row>
    <row r="4" spans="1:129" ht="15" customHeight="1" x14ac:dyDescent="0.25">
      <c r="A4" s="386"/>
      <c r="B4" s="391"/>
      <c r="C4" s="391"/>
      <c r="D4" s="391"/>
      <c r="E4" s="391"/>
      <c r="F4" s="391"/>
      <c r="G4" s="391"/>
      <c r="H4" s="391"/>
      <c r="I4" s="391"/>
      <c r="J4" s="391"/>
      <c r="K4" s="391"/>
      <c r="L4" s="391"/>
      <c r="M4" s="391"/>
      <c r="N4" s="391"/>
      <c r="O4" s="391"/>
      <c r="P4" s="391"/>
      <c r="Q4" s="391"/>
      <c r="R4" s="391"/>
      <c r="S4" s="391"/>
      <c r="T4" s="391"/>
      <c r="U4" s="391"/>
      <c r="V4" s="391"/>
      <c r="W4" s="390" t="s">
        <v>90</v>
      </c>
      <c r="X4" s="390"/>
    </row>
    <row r="5" spans="1:129" ht="15" x14ac:dyDescent="0.25">
      <c r="A5" s="386"/>
      <c r="B5" s="391"/>
      <c r="C5" s="391"/>
      <c r="D5" s="391"/>
      <c r="E5" s="391"/>
      <c r="F5" s="391"/>
      <c r="G5" s="391"/>
      <c r="H5" s="391"/>
      <c r="I5" s="391"/>
      <c r="J5" s="391"/>
      <c r="K5" s="391"/>
      <c r="L5" s="391"/>
      <c r="M5" s="391"/>
      <c r="N5" s="391"/>
      <c r="O5" s="391"/>
      <c r="P5" s="391"/>
      <c r="Q5" s="391"/>
      <c r="R5" s="391"/>
      <c r="S5" s="391"/>
      <c r="T5" s="391"/>
      <c r="U5" s="391"/>
      <c r="V5" s="391"/>
      <c r="W5" s="390" t="s">
        <v>91</v>
      </c>
      <c r="X5" s="390"/>
    </row>
    <row r="6" spans="1:129" ht="15" x14ac:dyDescent="0.25">
      <c r="A6" s="24"/>
      <c r="B6" s="24"/>
      <c r="C6" s="24"/>
      <c r="D6" s="24"/>
      <c r="E6" s="24"/>
      <c r="F6" s="24"/>
      <c r="G6" s="24"/>
      <c r="H6" s="24"/>
      <c r="I6" s="24"/>
      <c r="J6" s="223"/>
      <c r="K6" s="223"/>
      <c r="L6" s="24"/>
      <c r="M6" s="24"/>
      <c r="N6" s="24"/>
      <c r="O6" s="24"/>
      <c r="P6" s="24"/>
      <c r="Q6" s="24"/>
      <c r="R6" s="24"/>
      <c r="S6" s="24"/>
      <c r="T6" s="36"/>
      <c r="U6" s="24"/>
      <c r="V6" s="24"/>
      <c r="W6" s="36"/>
    </row>
    <row r="7" spans="1:129" s="34" customFormat="1" ht="63.75" x14ac:dyDescent="0.25">
      <c r="A7" s="41" t="s">
        <v>0</v>
      </c>
      <c r="B7" s="41" t="s">
        <v>1</v>
      </c>
      <c r="C7" s="41" t="s">
        <v>2</v>
      </c>
      <c r="D7" s="41" t="s">
        <v>103</v>
      </c>
      <c r="E7" s="41" t="s">
        <v>30</v>
      </c>
      <c r="F7" s="41" t="s">
        <v>96</v>
      </c>
      <c r="G7" s="41" t="s">
        <v>97</v>
      </c>
      <c r="H7" s="41"/>
      <c r="I7" s="41"/>
      <c r="J7" s="224" t="s">
        <v>98</v>
      </c>
      <c r="K7" s="224" t="s">
        <v>99</v>
      </c>
      <c r="L7" s="41" t="s">
        <v>3</v>
      </c>
      <c r="M7" s="41" t="s">
        <v>4</v>
      </c>
      <c r="N7" s="41" t="s">
        <v>28</v>
      </c>
      <c r="O7" s="41" t="s">
        <v>21</v>
      </c>
      <c r="P7" s="41" t="s">
        <v>65</v>
      </c>
      <c r="Q7" s="41" t="s">
        <v>31</v>
      </c>
      <c r="R7" s="32" t="s">
        <v>62</v>
      </c>
      <c r="S7" s="41" t="s">
        <v>22</v>
      </c>
      <c r="T7" s="37" t="s">
        <v>23</v>
      </c>
      <c r="U7" s="41" t="s">
        <v>24</v>
      </c>
      <c r="V7" s="41" t="s">
        <v>25</v>
      </c>
      <c r="W7" s="37" t="s">
        <v>26</v>
      </c>
      <c r="X7" s="41" t="s">
        <v>27</v>
      </c>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row>
    <row r="8" spans="1:129" s="51" customFormat="1" ht="27" x14ac:dyDescent="0.25">
      <c r="A8" s="362" t="s">
        <v>167</v>
      </c>
      <c r="B8" s="368" t="s">
        <v>168</v>
      </c>
      <c r="C8" s="368" t="s">
        <v>169</v>
      </c>
      <c r="D8" s="44" t="s">
        <v>765</v>
      </c>
      <c r="E8" s="8" t="s">
        <v>116</v>
      </c>
      <c r="F8" s="335">
        <v>20000000</v>
      </c>
      <c r="G8" s="67">
        <v>0</v>
      </c>
      <c r="H8" s="44"/>
      <c r="I8" s="45"/>
      <c r="J8" s="205"/>
      <c r="K8" s="335">
        <v>13200000</v>
      </c>
      <c r="L8" s="66">
        <f>+F8+G8+H8+J8-K8</f>
        <v>6800000</v>
      </c>
      <c r="M8" s="366">
        <v>644719116</v>
      </c>
      <c r="N8" s="79" t="s">
        <v>945</v>
      </c>
      <c r="O8" s="166" t="s">
        <v>896</v>
      </c>
      <c r="P8" s="79" t="s">
        <v>946</v>
      </c>
      <c r="Q8" s="67"/>
      <c r="R8" s="46"/>
      <c r="S8" s="44"/>
      <c r="T8" s="80"/>
      <c r="U8" s="44"/>
      <c r="V8" s="44"/>
      <c r="W8" s="80"/>
      <c r="X8" s="44"/>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row>
    <row r="9" spans="1:129" s="51" customFormat="1" ht="27" x14ac:dyDescent="0.25">
      <c r="A9" s="375"/>
      <c r="B9" s="389"/>
      <c r="C9" s="389"/>
      <c r="D9" s="44" t="s">
        <v>766</v>
      </c>
      <c r="E9" s="8" t="s">
        <v>117</v>
      </c>
      <c r="F9" s="335">
        <v>10000000</v>
      </c>
      <c r="G9" s="65">
        <v>0</v>
      </c>
      <c r="H9" s="44"/>
      <c r="I9" s="45"/>
      <c r="J9" s="205"/>
      <c r="K9" s="205"/>
      <c r="L9" s="66">
        <f>+F9+G9+H9+J9-K9</f>
        <v>10000000</v>
      </c>
      <c r="M9" s="374"/>
      <c r="N9" s="164" t="s">
        <v>942</v>
      </c>
      <c r="O9" s="44" t="s">
        <v>937</v>
      </c>
      <c r="P9" s="38" t="s">
        <v>943</v>
      </c>
      <c r="Q9" s="67">
        <v>8860000</v>
      </c>
      <c r="R9" s="46"/>
      <c r="S9" s="38">
        <v>450</v>
      </c>
      <c r="T9" s="124" t="s">
        <v>1025</v>
      </c>
      <c r="U9" s="67">
        <v>8860000</v>
      </c>
      <c r="V9" s="44">
        <v>2530</v>
      </c>
      <c r="W9" s="80">
        <v>44693</v>
      </c>
      <c r="X9" s="306">
        <v>8860000</v>
      </c>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row>
    <row r="10" spans="1:129" s="51" customFormat="1" ht="36.75" customHeight="1" x14ac:dyDescent="0.25">
      <c r="A10" s="375"/>
      <c r="B10" s="389"/>
      <c r="C10" s="389"/>
      <c r="D10" s="372" t="s">
        <v>846</v>
      </c>
      <c r="E10" s="368" t="s">
        <v>100</v>
      </c>
      <c r="F10" s="377">
        <v>600719116</v>
      </c>
      <c r="G10" s="383">
        <v>0</v>
      </c>
      <c r="H10" s="362"/>
      <c r="I10" s="362"/>
      <c r="J10" s="377">
        <v>13200000</v>
      </c>
      <c r="K10" s="399"/>
      <c r="L10" s="364">
        <f t="shared" ref="L10:L39" si="0">+F10+G10+H10+J10-K10</f>
        <v>613919116</v>
      </c>
      <c r="M10" s="374"/>
      <c r="N10" s="79" t="s">
        <v>517</v>
      </c>
      <c r="O10" s="44" t="s">
        <v>38</v>
      </c>
      <c r="P10" s="79" t="s">
        <v>541</v>
      </c>
      <c r="Q10" s="67">
        <v>31600000</v>
      </c>
      <c r="R10" s="46"/>
      <c r="S10" s="38">
        <v>243</v>
      </c>
      <c r="T10" s="124">
        <v>44588</v>
      </c>
      <c r="U10" s="67">
        <v>31600000</v>
      </c>
      <c r="V10" s="38">
        <v>1299</v>
      </c>
      <c r="W10" s="124">
        <v>44589</v>
      </c>
      <c r="X10" s="67">
        <v>31600000</v>
      </c>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row>
    <row r="11" spans="1:129" s="51" customFormat="1" ht="36.75" customHeight="1" x14ac:dyDescent="0.25">
      <c r="A11" s="375"/>
      <c r="B11" s="389"/>
      <c r="C11" s="389"/>
      <c r="D11" s="375"/>
      <c r="E11" s="389"/>
      <c r="F11" s="378"/>
      <c r="G11" s="384"/>
      <c r="H11" s="375"/>
      <c r="I11" s="375"/>
      <c r="J11" s="378"/>
      <c r="K11" s="411"/>
      <c r="L11" s="376"/>
      <c r="M11" s="374"/>
      <c r="N11" s="79" t="s">
        <v>518</v>
      </c>
      <c r="O11" s="44" t="s">
        <v>535</v>
      </c>
      <c r="P11" s="79" t="s">
        <v>542</v>
      </c>
      <c r="Q11" s="67">
        <v>38446600</v>
      </c>
      <c r="R11" s="46"/>
      <c r="S11" s="38">
        <v>242</v>
      </c>
      <c r="T11" s="124">
        <v>44588</v>
      </c>
      <c r="U11" s="67">
        <v>38446600</v>
      </c>
      <c r="V11" s="38">
        <v>1343</v>
      </c>
      <c r="W11" s="124">
        <v>44589</v>
      </c>
      <c r="X11" s="67">
        <v>38446600</v>
      </c>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row>
    <row r="12" spans="1:129" s="51" customFormat="1" ht="36.75" customHeight="1" x14ac:dyDescent="0.25">
      <c r="A12" s="375"/>
      <c r="B12" s="389"/>
      <c r="C12" s="389"/>
      <c r="D12" s="375"/>
      <c r="E12" s="389"/>
      <c r="F12" s="378"/>
      <c r="G12" s="384"/>
      <c r="H12" s="375"/>
      <c r="I12" s="375"/>
      <c r="J12" s="378"/>
      <c r="K12" s="411"/>
      <c r="L12" s="376"/>
      <c r="M12" s="374"/>
      <c r="N12" s="79" t="s">
        <v>519</v>
      </c>
      <c r="O12" s="44" t="s">
        <v>51</v>
      </c>
      <c r="P12" s="79" t="s">
        <v>543</v>
      </c>
      <c r="Q12" s="67">
        <v>29493300</v>
      </c>
      <c r="R12" s="46"/>
      <c r="S12" s="38">
        <v>184</v>
      </c>
      <c r="T12" s="124">
        <v>44587</v>
      </c>
      <c r="U12" s="67">
        <v>29493300</v>
      </c>
      <c r="V12" s="38">
        <v>1349</v>
      </c>
      <c r="W12" s="124">
        <v>44589</v>
      </c>
      <c r="X12" s="67">
        <v>29493300</v>
      </c>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row>
    <row r="13" spans="1:129" s="51" customFormat="1" ht="36.75" customHeight="1" x14ac:dyDescent="0.25">
      <c r="A13" s="375"/>
      <c r="B13" s="389"/>
      <c r="C13" s="389"/>
      <c r="D13" s="375"/>
      <c r="E13" s="389"/>
      <c r="F13" s="378"/>
      <c r="G13" s="384"/>
      <c r="H13" s="375"/>
      <c r="I13" s="375"/>
      <c r="J13" s="378"/>
      <c r="K13" s="411"/>
      <c r="L13" s="376"/>
      <c r="M13" s="374"/>
      <c r="N13" s="79" t="s">
        <v>520</v>
      </c>
      <c r="O13" s="44" t="s">
        <v>127</v>
      </c>
      <c r="P13" s="79" t="s">
        <v>544</v>
      </c>
      <c r="Q13" s="67">
        <v>29493300</v>
      </c>
      <c r="R13" s="46"/>
      <c r="S13" s="38">
        <v>189</v>
      </c>
      <c r="T13" s="124">
        <v>44587</v>
      </c>
      <c r="U13" s="67">
        <v>29493300</v>
      </c>
      <c r="V13" s="38">
        <v>1336</v>
      </c>
      <c r="W13" s="124">
        <v>44589</v>
      </c>
      <c r="X13" s="67">
        <v>29493300</v>
      </c>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row>
    <row r="14" spans="1:129" s="51" customFormat="1" ht="36.75" customHeight="1" x14ac:dyDescent="0.25">
      <c r="A14" s="375"/>
      <c r="B14" s="389"/>
      <c r="C14" s="389"/>
      <c r="D14" s="375"/>
      <c r="E14" s="389"/>
      <c r="F14" s="378"/>
      <c r="G14" s="384"/>
      <c r="H14" s="375"/>
      <c r="I14" s="375"/>
      <c r="J14" s="378"/>
      <c r="K14" s="411"/>
      <c r="L14" s="376"/>
      <c r="M14" s="374"/>
      <c r="N14" s="79" t="s">
        <v>521</v>
      </c>
      <c r="O14" s="44" t="s">
        <v>35</v>
      </c>
      <c r="P14" s="79" t="s">
        <v>545</v>
      </c>
      <c r="Q14" s="67">
        <v>48453300</v>
      </c>
      <c r="R14" s="46"/>
      <c r="S14" s="38">
        <v>229</v>
      </c>
      <c r="T14" s="124">
        <v>44588</v>
      </c>
      <c r="U14" s="67">
        <v>48453300</v>
      </c>
      <c r="V14" s="38">
        <v>1338</v>
      </c>
      <c r="W14" s="124">
        <v>44589</v>
      </c>
      <c r="X14" s="67">
        <v>48453300</v>
      </c>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row>
    <row r="15" spans="1:129" s="51" customFormat="1" ht="36.75" customHeight="1" x14ac:dyDescent="0.25">
      <c r="A15" s="375"/>
      <c r="B15" s="389"/>
      <c r="C15" s="389"/>
      <c r="D15" s="375"/>
      <c r="E15" s="389"/>
      <c r="F15" s="378"/>
      <c r="G15" s="384"/>
      <c r="H15" s="375"/>
      <c r="I15" s="375"/>
      <c r="J15" s="378"/>
      <c r="K15" s="411"/>
      <c r="L15" s="376"/>
      <c r="M15" s="374"/>
      <c r="N15" s="79" t="s">
        <v>522</v>
      </c>
      <c r="O15" s="44" t="s">
        <v>32</v>
      </c>
      <c r="P15" s="79" t="s">
        <v>546</v>
      </c>
      <c r="Q15" s="67">
        <v>46346600</v>
      </c>
      <c r="R15" s="46"/>
      <c r="S15" s="38">
        <v>231</v>
      </c>
      <c r="T15" s="124">
        <v>44588</v>
      </c>
      <c r="U15" s="67">
        <v>46346600</v>
      </c>
      <c r="V15" s="38">
        <v>1340</v>
      </c>
      <c r="W15" s="124">
        <v>44589</v>
      </c>
      <c r="X15" s="67">
        <v>46346600</v>
      </c>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row>
    <row r="16" spans="1:129" s="51" customFormat="1" ht="36.75" customHeight="1" x14ac:dyDescent="0.25">
      <c r="A16" s="375"/>
      <c r="B16" s="389"/>
      <c r="C16" s="389"/>
      <c r="D16" s="375"/>
      <c r="E16" s="389"/>
      <c r="F16" s="378"/>
      <c r="G16" s="384"/>
      <c r="H16" s="375"/>
      <c r="I16" s="375"/>
      <c r="J16" s="378"/>
      <c r="K16" s="411"/>
      <c r="L16" s="376"/>
      <c r="M16" s="374"/>
      <c r="N16" s="79" t="s">
        <v>523</v>
      </c>
      <c r="O16" s="44" t="s">
        <v>536</v>
      </c>
      <c r="P16" s="79" t="s">
        <v>547</v>
      </c>
      <c r="Q16" s="67">
        <v>38446600</v>
      </c>
      <c r="R16" s="46"/>
      <c r="S16" s="38">
        <v>227</v>
      </c>
      <c r="T16" s="124">
        <v>44588</v>
      </c>
      <c r="U16" s="67">
        <v>38446600</v>
      </c>
      <c r="V16" s="38">
        <v>1341</v>
      </c>
      <c r="W16" s="124">
        <v>44589</v>
      </c>
      <c r="X16" s="67">
        <v>38446600</v>
      </c>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row>
    <row r="17" spans="1:129" s="51" customFormat="1" ht="36.75" customHeight="1" x14ac:dyDescent="0.25">
      <c r="A17" s="375"/>
      <c r="B17" s="389"/>
      <c r="C17" s="389"/>
      <c r="D17" s="375"/>
      <c r="E17" s="389"/>
      <c r="F17" s="378"/>
      <c r="G17" s="384"/>
      <c r="H17" s="375"/>
      <c r="I17" s="375"/>
      <c r="J17" s="378"/>
      <c r="K17" s="411"/>
      <c r="L17" s="376"/>
      <c r="M17" s="374"/>
      <c r="N17" s="79" t="s">
        <v>524</v>
      </c>
      <c r="O17" s="44" t="s">
        <v>60</v>
      </c>
      <c r="P17" s="79" t="s">
        <v>548</v>
      </c>
      <c r="Q17" s="67">
        <v>31600000</v>
      </c>
      <c r="R17" s="46"/>
      <c r="S17" s="38">
        <v>232</v>
      </c>
      <c r="T17" s="124">
        <v>44588</v>
      </c>
      <c r="U17" s="67">
        <v>31600000</v>
      </c>
      <c r="V17" s="38">
        <v>1347</v>
      </c>
      <c r="W17" s="124">
        <v>44589</v>
      </c>
      <c r="X17" s="67">
        <v>31600000</v>
      </c>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row>
    <row r="18" spans="1:129" s="51" customFormat="1" ht="36.75" customHeight="1" x14ac:dyDescent="0.25">
      <c r="A18" s="375"/>
      <c r="B18" s="389"/>
      <c r="C18" s="389"/>
      <c r="D18" s="375"/>
      <c r="E18" s="389"/>
      <c r="F18" s="378"/>
      <c r="G18" s="384"/>
      <c r="H18" s="375"/>
      <c r="I18" s="375"/>
      <c r="J18" s="378"/>
      <c r="K18" s="411"/>
      <c r="L18" s="376"/>
      <c r="M18" s="374"/>
      <c r="N18" s="79" t="s">
        <v>525</v>
      </c>
      <c r="O18" s="44" t="s">
        <v>537</v>
      </c>
      <c r="P18" s="79" t="s">
        <v>549</v>
      </c>
      <c r="Q18" s="67">
        <v>30020000</v>
      </c>
      <c r="R18" s="46"/>
      <c r="S18" s="38">
        <v>196</v>
      </c>
      <c r="T18" s="124">
        <v>44587</v>
      </c>
      <c r="U18" s="67">
        <v>30020000</v>
      </c>
      <c r="V18" s="38">
        <v>1294</v>
      </c>
      <c r="W18" s="124">
        <v>44589</v>
      </c>
      <c r="X18" s="67">
        <v>30020000</v>
      </c>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row>
    <row r="19" spans="1:129" s="51" customFormat="1" ht="36.75" customHeight="1" x14ac:dyDescent="0.25">
      <c r="A19" s="375"/>
      <c r="B19" s="389"/>
      <c r="C19" s="389"/>
      <c r="D19" s="375"/>
      <c r="E19" s="389"/>
      <c r="F19" s="378"/>
      <c r="G19" s="384"/>
      <c r="H19" s="375"/>
      <c r="I19" s="375"/>
      <c r="J19" s="378"/>
      <c r="K19" s="411"/>
      <c r="L19" s="376"/>
      <c r="M19" s="374"/>
      <c r="N19" s="79" t="s">
        <v>526</v>
      </c>
      <c r="O19" s="44" t="s">
        <v>233</v>
      </c>
      <c r="P19" s="79" t="s">
        <v>550</v>
      </c>
      <c r="Q19" s="67">
        <v>38446600</v>
      </c>
      <c r="R19" s="46"/>
      <c r="S19" s="38">
        <v>212</v>
      </c>
      <c r="T19" s="124">
        <v>44588</v>
      </c>
      <c r="U19" s="67">
        <v>3460194</v>
      </c>
      <c r="V19" s="38">
        <v>1342</v>
      </c>
      <c r="W19" s="124">
        <v>44589</v>
      </c>
      <c r="X19" s="67">
        <v>3460194</v>
      </c>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row>
    <row r="20" spans="1:129" s="51" customFormat="1" ht="36.75" customHeight="1" x14ac:dyDescent="0.25">
      <c r="A20" s="375"/>
      <c r="B20" s="389"/>
      <c r="C20" s="389"/>
      <c r="D20" s="375"/>
      <c r="E20" s="389"/>
      <c r="F20" s="378"/>
      <c r="G20" s="384"/>
      <c r="H20" s="375"/>
      <c r="I20" s="375"/>
      <c r="J20" s="378"/>
      <c r="K20" s="411"/>
      <c r="L20" s="376"/>
      <c r="M20" s="374"/>
      <c r="N20" s="79" t="s">
        <v>527</v>
      </c>
      <c r="O20" s="44" t="s">
        <v>538</v>
      </c>
      <c r="P20" s="79" t="s">
        <v>551</v>
      </c>
      <c r="Q20" s="67">
        <v>18600000</v>
      </c>
      <c r="R20" s="46"/>
      <c r="S20" s="38">
        <v>244</v>
      </c>
      <c r="T20" s="124">
        <v>44588</v>
      </c>
      <c r="U20" s="67">
        <v>18600000</v>
      </c>
      <c r="V20" s="38">
        <v>1300</v>
      </c>
      <c r="W20" s="124">
        <v>44589</v>
      </c>
      <c r="X20" s="67">
        <v>18600000</v>
      </c>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row>
    <row r="21" spans="1:129" s="51" customFormat="1" ht="36.75" customHeight="1" x14ac:dyDescent="0.25">
      <c r="A21" s="375"/>
      <c r="B21" s="389"/>
      <c r="C21" s="389"/>
      <c r="D21" s="375"/>
      <c r="E21" s="389"/>
      <c r="F21" s="378"/>
      <c r="G21" s="384"/>
      <c r="H21" s="375"/>
      <c r="I21" s="375"/>
      <c r="J21" s="378"/>
      <c r="K21" s="411"/>
      <c r="L21" s="376"/>
      <c r="M21" s="374"/>
      <c r="N21" s="79" t="s">
        <v>528</v>
      </c>
      <c r="O21" s="44" t="s">
        <v>39</v>
      </c>
      <c r="P21" s="79" t="s">
        <v>552</v>
      </c>
      <c r="Q21" s="67">
        <v>13400000</v>
      </c>
      <c r="R21" s="46"/>
      <c r="S21" s="38">
        <v>245</v>
      </c>
      <c r="T21" s="124">
        <v>44588</v>
      </c>
      <c r="U21" s="67">
        <v>13400000</v>
      </c>
      <c r="V21" s="38">
        <v>1344</v>
      </c>
      <c r="W21" s="124">
        <v>44589</v>
      </c>
      <c r="X21" s="67">
        <v>13400000</v>
      </c>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row>
    <row r="22" spans="1:129" s="51" customFormat="1" ht="36.75" customHeight="1" x14ac:dyDescent="0.25">
      <c r="A22" s="375"/>
      <c r="B22" s="389"/>
      <c r="C22" s="389"/>
      <c r="D22" s="375"/>
      <c r="E22" s="389"/>
      <c r="F22" s="378"/>
      <c r="G22" s="384"/>
      <c r="H22" s="375"/>
      <c r="I22" s="375"/>
      <c r="J22" s="378"/>
      <c r="K22" s="411"/>
      <c r="L22" s="376"/>
      <c r="M22" s="374"/>
      <c r="N22" s="79" t="s">
        <v>529</v>
      </c>
      <c r="O22" s="44" t="s">
        <v>61</v>
      </c>
      <c r="P22" s="79" t="s">
        <v>553</v>
      </c>
      <c r="Q22" s="67">
        <v>11200000</v>
      </c>
      <c r="R22" s="46"/>
      <c r="S22" s="38">
        <v>240</v>
      </c>
      <c r="T22" s="124">
        <v>44588</v>
      </c>
      <c r="U22" s="67">
        <v>11200000</v>
      </c>
      <c r="V22" s="38">
        <v>1302</v>
      </c>
      <c r="W22" s="124">
        <v>44589</v>
      </c>
      <c r="X22" s="67">
        <v>11200000</v>
      </c>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row>
    <row r="23" spans="1:129" s="51" customFormat="1" ht="36.75" customHeight="1" x14ac:dyDescent="0.25">
      <c r="A23" s="375"/>
      <c r="B23" s="389"/>
      <c r="C23" s="389"/>
      <c r="D23" s="375"/>
      <c r="E23" s="389"/>
      <c r="F23" s="378"/>
      <c r="G23" s="384"/>
      <c r="H23" s="375"/>
      <c r="I23" s="375"/>
      <c r="J23" s="378"/>
      <c r="K23" s="411"/>
      <c r="L23" s="376"/>
      <c r="M23" s="374"/>
      <c r="N23" s="79" t="s">
        <v>530</v>
      </c>
      <c r="O23" s="44" t="s">
        <v>36</v>
      </c>
      <c r="P23" s="79" t="s">
        <v>554</v>
      </c>
      <c r="Q23" s="67">
        <v>11200000</v>
      </c>
      <c r="R23" s="46"/>
      <c r="S23" s="38">
        <v>241</v>
      </c>
      <c r="T23" s="124">
        <v>44588</v>
      </c>
      <c r="U23" s="67">
        <v>11200000</v>
      </c>
      <c r="V23" s="38">
        <v>1303</v>
      </c>
      <c r="W23" s="124">
        <v>44589</v>
      </c>
      <c r="X23" s="67">
        <v>11200000</v>
      </c>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row>
    <row r="24" spans="1:129" s="51" customFormat="1" ht="36.75" customHeight="1" x14ac:dyDescent="0.25">
      <c r="A24" s="375"/>
      <c r="B24" s="389"/>
      <c r="C24" s="389"/>
      <c r="D24" s="375"/>
      <c r="E24" s="389"/>
      <c r="F24" s="378"/>
      <c r="G24" s="384"/>
      <c r="H24" s="375"/>
      <c r="I24" s="375"/>
      <c r="J24" s="378"/>
      <c r="K24" s="411"/>
      <c r="L24" s="376"/>
      <c r="M24" s="374"/>
      <c r="N24" s="79" t="s">
        <v>531</v>
      </c>
      <c r="O24" s="44" t="s">
        <v>53</v>
      </c>
      <c r="P24" s="79" t="s">
        <v>555</v>
      </c>
      <c r="Q24" s="67">
        <v>14600000</v>
      </c>
      <c r="R24" s="46"/>
      <c r="S24" s="38">
        <v>236</v>
      </c>
      <c r="T24" s="124">
        <v>44588</v>
      </c>
      <c r="U24" s="67">
        <v>14600000</v>
      </c>
      <c r="V24" s="38">
        <v>1345</v>
      </c>
      <c r="W24" s="124">
        <v>44589</v>
      </c>
      <c r="X24" s="67">
        <v>14600000</v>
      </c>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row>
    <row r="25" spans="1:129" s="51" customFormat="1" ht="36.75" customHeight="1" x14ac:dyDescent="0.25">
      <c r="A25" s="375"/>
      <c r="B25" s="389"/>
      <c r="C25" s="389"/>
      <c r="D25" s="375"/>
      <c r="E25" s="389"/>
      <c r="F25" s="378"/>
      <c r="G25" s="384"/>
      <c r="H25" s="375"/>
      <c r="I25" s="375"/>
      <c r="J25" s="378"/>
      <c r="K25" s="411"/>
      <c r="L25" s="376"/>
      <c r="M25" s="374"/>
      <c r="N25" s="79" t="s">
        <v>532</v>
      </c>
      <c r="O25" s="44" t="s">
        <v>59</v>
      </c>
      <c r="P25" s="79" t="s">
        <v>556</v>
      </c>
      <c r="Q25" s="67">
        <v>38446600</v>
      </c>
      <c r="R25" s="46"/>
      <c r="S25" s="38">
        <v>202</v>
      </c>
      <c r="T25" s="124">
        <v>44587</v>
      </c>
      <c r="U25" s="67">
        <v>38446600</v>
      </c>
      <c r="V25" s="38">
        <v>1348</v>
      </c>
      <c r="W25" s="124">
        <v>44589</v>
      </c>
      <c r="X25" s="67">
        <v>38446600</v>
      </c>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row>
    <row r="26" spans="1:129" s="51" customFormat="1" ht="36.75" customHeight="1" x14ac:dyDescent="0.25">
      <c r="A26" s="375"/>
      <c r="B26" s="389"/>
      <c r="C26" s="389"/>
      <c r="D26" s="375"/>
      <c r="E26" s="389"/>
      <c r="F26" s="378"/>
      <c r="G26" s="384"/>
      <c r="H26" s="375"/>
      <c r="I26" s="375"/>
      <c r="J26" s="378"/>
      <c r="K26" s="411"/>
      <c r="L26" s="376"/>
      <c r="M26" s="374"/>
      <c r="N26" s="79" t="s">
        <v>533</v>
      </c>
      <c r="O26" s="44" t="s">
        <v>539</v>
      </c>
      <c r="P26" s="79" t="s">
        <v>557</v>
      </c>
      <c r="Q26" s="67">
        <v>12000000</v>
      </c>
      <c r="R26" s="46"/>
      <c r="S26" s="38">
        <v>271</v>
      </c>
      <c r="T26" s="124">
        <v>44589</v>
      </c>
      <c r="U26" s="67">
        <v>12000000</v>
      </c>
      <c r="V26" s="38">
        <v>1296</v>
      </c>
      <c r="W26" s="124">
        <v>44589</v>
      </c>
      <c r="X26" s="67">
        <v>12000000</v>
      </c>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row>
    <row r="27" spans="1:129" s="51" customFormat="1" ht="36.75" customHeight="1" x14ac:dyDescent="0.25">
      <c r="A27" s="375"/>
      <c r="B27" s="389"/>
      <c r="C27" s="389"/>
      <c r="D27" s="375"/>
      <c r="E27" s="389"/>
      <c r="F27" s="378"/>
      <c r="G27" s="384"/>
      <c r="H27" s="375"/>
      <c r="I27" s="375"/>
      <c r="J27" s="378"/>
      <c r="K27" s="411"/>
      <c r="L27" s="376"/>
      <c r="M27" s="374"/>
      <c r="N27" s="79" t="s">
        <v>534</v>
      </c>
      <c r="O27" s="44" t="s">
        <v>540</v>
      </c>
      <c r="P27" s="79" t="s">
        <v>558</v>
      </c>
      <c r="Q27" s="67">
        <v>21600000</v>
      </c>
      <c r="R27" s="46"/>
      <c r="S27" s="38">
        <v>270</v>
      </c>
      <c r="T27" s="124">
        <v>44589</v>
      </c>
      <c r="U27" s="67">
        <v>21600000</v>
      </c>
      <c r="V27" s="38">
        <v>1298</v>
      </c>
      <c r="W27" s="124" t="s">
        <v>864</v>
      </c>
      <c r="X27" s="67">
        <v>21600000</v>
      </c>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row>
    <row r="28" spans="1:129" s="51" customFormat="1" ht="15" x14ac:dyDescent="0.25">
      <c r="A28" s="375"/>
      <c r="B28" s="389"/>
      <c r="C28" s="389"/>
      <c r="D28" s="375"/>
      <c r="E28" s="389"/>
      <c r="F28" s="378"/>
      <c r="G28" s="384"/>
      <c r="H28" s="375"/>
      <c r="I28" s="375"/>
      <c r="J28" s="378"/>
      <c r="K28" s="411"/>
      <c r="L28" s="376"/>
      <c r="M28" s="374"/>
      <c r="N28" s="79" t="s">
        <v>947</v>
      </c>
      <c r="O28" s="44" t="s">
        <v>938</v>
      </c>
      <c r="P28" s="79" t="s">
        <v>951</v>
      </c>
      <c r="Q28" s="67">
        <v>31147000</v>
      </c>
      <c r="R28" s="46"/>
      <c r="S28" s="38">
        <v>482</v>
      </c>
      <c r="T28" s="124" t="s">
        <v>1024</v>
      </c>
      <c r="U28" s="67">
        <v>31147000</v>
      </c>
      <c r="V28" s="38">
        <v>2474</v>
      </c>
      <c r="W28" s="124">
        <v>44690</v>
      </c>
      <c r="X28" s="306">
        <v>31147000</v>
      </c>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row>
    <row r="29" spans="1:129" s="51" customFormat="1" ht="15" x14ac:dyDescent="0.25">
      <c r="A29" s="375"/>
      <c r="B29" s="389"/>
      <c r="C29" s="389"/>
      <c r="D29" s="375"/>
      <c r="E29" s="389"/>
      <c r="F29" s="378"/>
      <c r="G29" s="384"/>
      <c r="H29" s="375"/>
      <c r="I29" s="375"/>
      <c r="J29" s="378"/>
      <c r="K29" s="411"/>
      <c r="L29" s="376"/>
      <c r="M29" s="374"/>
      <c r="N29" s="79" t="s">
        <v>948</v>
      </c>
      <c r="O29" s="44" t="s">
        <v>939</v>
      </c>
      <c r="P29" s="79" t="s">
        <v>952</v>
      </c>
      <c r="Q29" s="67">
        <v>23894000</v>
      </c>
      <c r="R29" s="46"/>
      <c r="S29" s="38">
        <v>481</v>
      </c>
      <c r="T29" s="124" t="s">
        <v>1024</v>
      </c>
      <c r="U29" s="67">
        <v>23894000</v>
      </c>
      <c r="V29" s="38">
        <v>2473</v>
      </c>
      <c r="W29" s="124">
        <v>44690</v>
      </c>
      <c r="X29" s="306">
        <v>23894000</v>
      </c>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row>
    <row r="30" spans="1:129" s="51" customFormat="1" ht="15" x14ac:dyDescent="0.25">
      <c r="A30" s="375"/>
      <c r="B30" s="389"/>
      <c r="C30" s="389"/>
      <c r="D30" s="375"/>
      <c r="E30" s="389"/>
      <c r="F30" s="378"/>
      <c r="G30" s="384"/>
      <c r="H30" s="375"/>
      <c r="I30" s="375"/>
      <c r="J30" s="378"/>
      <c r="K30" s="411"/>
      <c r="L30" s="376"/>
      <c r="M30" s="374"/>
      <c r="N30" s="79" t="s">
        <v>949</v>
      </c>
      <c r="O30" s="44" t="s">
        <v>940</v>
      </c>
      <c r="P30" s="79" t="s">
        <v>953</v>
      </c>
      <c r="Q30" s="67">
        <v>24184506</v>
      </c>
      <c r="R30" s="46"/>
      <c r="S30" s="38">
        <v>493</v>
      </c>
      <c r="T30" s="124" t="s">
        <v>1026</v>
      </c>
      <c r="U30" s="67">
        <v>24184506</v>
      </c>
      <c r="V30" s="38"/>
      <c r="W30" s="124"/>
      <c r="X30" s="67"/>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row>
    <row r="31" spans="1:129" s="51" customFormat="1" ht="15" x14ac:dyDescent="0.25">
      <c r="A31" s="375"/>
      <c r="B31" s="389"/>
      <c r="C31" s="389"/>
      <c r="D31" s="375"/>
      <c r="E31" s="389"/>
      <c r="F31" s="378"/>
      <c r="G31" s="384"/>
      <c r="H31" s="375"/>
      <c r="I31" s="375"/>
      <c r="J31" s="378"/>
      <c r="K31" s="411"/>
      <c r="L31" s="376"/>
      <c r="M31" s="374"/>
      <c r="N31" s="79" t="s">
        <v>950</v>
      </c>
      <c r="O31" s="166" t="s">
        <v>896</v>
      </c>
      <c r="P31" s="79" t="s">
        <v>954</v>
      </c>
      <c r="Q31" s="67"/>
      <c r="R31" s="46"/>
      <c r="S31" s="38"/>
      <c r="T31" s="124"/>
      <c r="U31" s="67"/>
      <c r="V31" s="38"/>
      <c r="W31" s="124"/>
      <c r="X31" s="67"/>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row>
    <row r="32" spans="1:129" s="51" customFormat="1" ht="15" x14ac:dyDescent="0.25">
      <c r="A32" s="375"/>
      <c r="B32" s="389"/>
      <c r="C32" s="389"/>
      <c r="D32" s="375"/>
      <c r="E32" s="389"/>
      <c r="F32" s="378"/>
      <c r="G32" s="384"/>
      <c r="H32" s="375"/>
      <c r="I32" s="375"/>
      <c r="J32" s="378"/>
      <c r="K32" s="411"/>
      <c r="L32" s="376"/>
      <c r="M32" s="374"/>
      <c r="N32" s="79" t="s">
        <v>1349</v>
      </c>
      <c r="O32" s="268" t="s">
        <v>1350</v>
      </c>
      <c r="P32" s="79" t="s">
        <v>1351</v>
      </c>
      <c r="Q32" s="67">
        <v>3000000</v>
      </c>
      <c r="R32" s="46"/>
      <c r="S32" s="277">
        <v>607</v>
      </c>
      <c r="T32" s="124">
        <v>44699</v>
      </c>
      <c r="U32" s="306">
        <v>3000000</v>
      </c>
      <c r="V32" s="277">
        <v>2758</v>
      </c>
      <c r="W32" s="124">
        <v>44712</v>
      </c>
      <c r="X32" s="306">
        <v>3000000</v>
      </c>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row>
    <row r="33" spans="1:129" s="51" customFormat="1" ht="15" x14ac:dyDescent="0.25">
      <c r="A33" s="375"/>
      <c r="B33" s="389"/>
      <c r="C33" s="389"/>
      <c r="D33" s="375"/>
      <c r="E33" s="389"/>
      <c r="F33" s="378"/>
      <c r="G33" s="384"/>
      <c r="H33" s="375"/>
      <c r="I33" s="375"/>
      <c r="J33" s="378"/>
      <c r="K33" s="411"/>
      <c r="L33" s="376"/>
      <c r="M33" s="374"/>
      <c r="N33" s="79" t="s">
        <v>1352</v>
      </c>
      <c r="O33" s="268" t="s">
        <v>1353</v>
      </c>
      <c r="P33" s="79" t="s">
        <v>1354</v>
      </c>
      <c r="Q33" s="67">
        <v>3350000</v>
      </c>
      <c r="R33" s="46"/>
      <c r="S33" s="277">
        <v>673</v>
      </c>
      <c r="T33" s="124">
        <v>44712</v>
      </c>
      <c r="U33" s="306">
        <v>3350000</v>
      </c>
      <c r="V33" s="277">
        <v>2791</v>
      </c>
      <c r="W33" s="124">
        <v>44713</v>
      </c>
      <c r="X33" s="306">
        <v>3350000</v>
      </c>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row>
    <row r="34" spans="1:129" s="51" customFormat="1" ht="15" x14ac:dyDescent="0.25">
      <c r="A34" s="375"/>
      <c r="B34" s="389"/>
      <c r="C34" s="389"/>
      <c r="D34" s="375"/>
      <c r="E34" s="389"/>
      <c r="F34" s="378"/>
      <c r="G34" s="384"/>
      <c r="H34" s="375"/>
      <c r="I34" s="375"/>
      <c r="J34" s="378"/>
      <c r="K34" s="411"/>
      <c r="L34" s="376"/>
      <c r="M34" s="374"/>
      <c r="N34" s="79" t="s">
        <v>1355</v>
      </c>
      <c r="O34" s="268" t="s">
        <v>1356</v>
      </c>
      <c r="P34" s="79" t="s">
        <v>1357</v>
      </c>
      <c r="Q34" s="67">
        <v>4500000</v>
      </c>
      <c r="R34" s="46"/>
      <c r="S34" s="277">
        <v>718</v>
      </c>
      <c r="T34" s="124">
        <v>44725</v>
      </c>
      <c r="U34" s="306">
        <v>4500000</v>
      </c>
      <c r="V34" s="277">
        <v>3009</v>
      </c>
      <c r="W34" s="124">
        <v>44735</v>
      </c>
      <c r="X34" s="67">
        <v>4500000</v>
      </c>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row>
    <row r="35" spans="1:129" s="51" customFormat="1" ht="15" x14ac:dyDescent="0.25">
      <c r="A35" s="375"/>
      <c r="B35" s="389"/>
      <c r="C35" s="389"/>
      <c r="D35" s="375"/>
      <c r="E35" s="389"/>
      <c r="F35" s="378"/>
      <c r="G35" s="384"/>
      <c r="H35" s="375"/>
      <c r="I35" s="375"/>
      <c r="J35" s="378"/>
      <c r="K35" s="411"/>
      <c r="L35" s="376"/>
      <c r="M35" s="374"/>
      <c r="N35" s="79" t="s">
        <v>1358</v>
      </c>
      <c r="O35" s="268" t="s">
        <v>1359</v>
      </c>
      <c r="P35" s="79" t="s">
        <v>1360</v>
      </c>
      <c r="Q35" s="67">
        <v>24900000</v>
      </c>
      <c r="R35" s="46"/>
      <c r="S35" s="277"/>
      <c r="T35" s="124"/>
      <c r="U35" s="67"/>
      <c r="V35" s="277"/>
      <c r="W35" s="124"/>
      <c r="X35" s="67"/>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row>
    <row r="36" spans="1:129" s="51" customFormat="1" ht="15" x14ac:dyDescent="0.25">
      <c r="A36" s="375"/>
      <c r="B36" s="389"/>
      <c r="C36" s="389"/>
      <c r="D36" s="375"/>
      <c r="E36" s="389"/>
      <c r="F36" s="378"/>
      <c r="G36" s="384"/>
      <c r="H36" s="375"/>
      <c r="I36" s="375"/>
      <c r="J36" s="378"/>
      <c r="K36" s="411"/>
      <c r="L36" s="376"/>
      <c r="M36" s="374"/>
      <c r="N36" s="79" t="s">
        <v>1361</v>
      </c>
      <c r="O36" s="268" t="s">
        <v>1362</v>
      </c>
      <c r="P36" s="79" t="s">
        <v>1363</v>
      </c>
      <c r="Q36" s="67">
        <v>15504400</v>
      </c>
      <c r="R36" s="46"/>
      <c r="S36" s="277"/>
      <c r="T36" s="124"/>
      <c r="U36" s="67"/>
      <c r="V36" s="277"/>
      <c r="W36" s="124"/>
      <c r="X36" s="67"/>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row>
    <row r="37" spans="1:129" s="51" customFormat="1" ht="15" x14ac:dyDescent="0.25">
      <c r="A37" s="375"/>
      <c r="B37" s="389"/>
      <c r="C37" s="389"/>
      <c r="D37" s="375"/>
      <c r="E37" s="389"/>
      <c r="F37" s="378"/>
      <c r="G37" s="384"/>
      <c r="H37" s="375"/>
      <c r="I37" s="375"/>
      <c r="J37" s="378"/>
      <c r="K37" s="411"/>
      <c r="L37" s="376"/>
      <c r="M37" s="374"/>
      <c r="N37" s="79"/>
      <c r="O37" s="44"/>
      <c r="P37" s="79"/>
      <c r="Q37" s="67"/>
      <c r="R37" s="46"/>
      <c r="S37" s="38"/>
      <c r="T37" s="124"/>
      <c r="U37" s="67"/>
      <c r="V37" s="38"/>
      <c r="W37" s="124"/>
      <c r="X37" s="67"/>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row>
    <row r="38" spans="1:129" s="51" customFormat="1" ht="27" x14ac:dyDescent="0.25">
      <c r="A38" s="375"/>
      <c r="B38" s="389"/>
      <c r="C38" s="389"/>
      <c r="D38" s="44" t="s">
        <v>767</v>
      </c>
      <c r="E38" s="70" t="s">
        <v>119</v>
      </c>
      <c r="F38" s="335">
        <v>2000000</v>
      </c>
      <c r="G38" s="67">
        <v>0</v>
      </c>
      <c r="H38" s="44"/>
      <c r="I38" s="45"/>
      <c r="J38" s="205"/>
      <c r="K38" s="205"/>
      <c r="L38" s="66">
        <f t="shared" si="0"/>
        <v>2000000</v>
      </c>
      <c r="M38" s="374"/>
      <c r="N38" s="164" t="s">
        <v>904</v>
      </c>
      <c r="O38" s="44" t="s">
        <v>941</v>
      </c>
      <c r="P38" s="38" t="s">
        <v>944</v>
      </c>
      <c r="Q38" s="67">
        <v>1949034</v>
      </c>
      <c r="R38" s="46"/>
      <c r="S38" s="307">
        <v>517</v>
      </c>
      <c r="T38" s="80">
        <v>44670</v>
      </c>
      <c r="U38" s="306">
        <v>1949034</v>
      </c>
      <c r="V38" s="44"/>
      <c r="W38" s="80"/>
      <c r="X38" s="44"/>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row>
    <row r="39" spans="1:129" s="51" customFormat="1" ht="27" x14ac:dyDescent="0.25">
      <c r="A39" s="363"/>
      <c r="B39" s="369"/>
      <c r="C39" s="369"/>
      <c r="D39" s="44" t="s">
        <v>768</v>
      </c>
      <c r="E39" s="70" t="s">
        <v>120</v>
      </c>
      <c r="F39" s="335">
        <v>12000000</v>
      </c>
      <c r="G39" s="67">
        <v>0</v>
      </c>
      <c r="H39" s="44"/>
      <c r="I39" s="45"/>
      <c r="J39" s="205"/>
      <c r="K39" s="205"/>
      <c r="L39" s="66">
        <f t="shared" si="0"/>
        <v>12000000</v>
      </c>
      <c r="M39" s="367"/>
      <c r="N39" s="44"/>
      <c r="O39" s="44"/>
      <c r="P39" s="44"/>
      <c r="Q39" s="44"/>
      <c r="R39" s="46"/>
      <c r="S39" s="44"/>
      <c r="T39" s="80"/>
      <c r="U39" s="44"/>
      <c r="V39" s="44"/>
      <c r="W39" s="80"/>
      <c r="X39" s="44"/>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row>
    <row r="40" spans="1:129" s="109" customFormat="1" ht="15" x14ac:dyDescent="0.25">
      <c r="A40" s="93"/>
      <c r="B40" s="93"/>
      <c r="C40" s="93"/>
      <c r="D40" s="93"/>
      <c r="E40" s="106"/>
      <c r="F40" s="102"/>
      <c r="G40" s="102"/>
      <c r="H40" s="93"/>
      <c r="I40" s="94"/>
      <c r="J40" s="102"/>
      <c r="K40" s="102"/>
      <c r="L40" s="103">
        <f>SUM(L8:L39)</f>
        <v>644719116</v>
      </c>
      <c r="M40" s="102"/>
      <c r="N40" s="107"/>
      <c r="O40" s="87"/>
      <c r="P40" s="96"/>
      <c r="Q40" s="105">
        <f>SUM(Q8:Q39)</f>
        <v>644681840</v>
      </c>
      <c r="R40" s="90"/>
      <c r="S40" s="87"/>
      <c r="T40" s="96"/>
      <c r="U40" s="105">
        <f>SUM(U8:U39)</f>
        <v>569291034</v>
      </c>
      <c r="V40" s="87"/>
      <c r="W40" s="96"/>
      <c r="X40" s="105">
        <f>SUM(X8:X39)</f>
        <v>543157494</v>
      </c>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c r="DQ40" s="108"/>
      <c r="DR40" s="108"/>
      <c r="DS40" s="108"/>
      <c r="DT40" s="108"/>
      <c r="DU40" s="108"/>
      <c r="DV40" s="108"/>
      <c r="DW40" s="108"/>
      <c r="DX40" s="108"/>
      <c r="DY40" s="108"/>
    </row>
    <row r="41" spans="1:129" s="51" customFormat="1" ht="63" customHeight="1" x14ac:dyDescent="0.25">
      <c r="A41" s="362" t="s">
        <v>1071</v>
      </c>
      <c r="B41" s="408" t="s">
        <v>251</v>
      </c>
      <c r="C41" s="368" t="s">
        <v>169</v>
      </c>
      <c r="D41" s="189" t="s">
        <v>819</v>
      </c>
      <c r="E41" s="190" t="s">
        <v>246</v>
      </c>
      <c r="F41" s="187">
        <v>0</v>
      </c>
      <c r="G41" s="334">
        <v>167206900</v>
      </c>
      <c r="H41" s="189"/>
      <c r="I41" s="86"/>
      <c r="J41" s="334">
        <v>132000000</v>
      </c>
      <c r="K41" s="195"/>
      <c r="L41" s="188">
        <f t="shared" ref="L41:L43" si="1">+F41+G41+H41+J41-K41</f>
        <v>299206900</v>
      </c>
      <c r="M41" s="366">
        <v>1366938381</v>
      </c>
      <c r="N41" s="79" t="s">
        <v>1364</v>
      </c>
      <c r="O41" s="268" t="s">
        <v>1365</v>
      </c>
      <c r="P41" s="79" t="s">
        <v>1366</v>
      </c>
      <c r="Q41" s="67">
        <v>297965410</v>
      </c>
      <c r="R41" s="46"/>
      <c r="S41" s="191">
        <v>601</v>
      </c>
      <c r="T41" s="80">
        <v>44697</v>
      </c>
      <c r="U41" s="306">
        <v>297965410</v>
      </c>
      <c r="V41" s="191"/>
      <c r="W41" s="80"/>
      <c r="X41" s="191"/>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row>
    <row r="42" spans="1:129" s="51" customFormat="1" ht="27" x14ac:dyDescent="0.25">
      <c r="A42" s="375"/>
      <c r="B42" s="409"/>
      <c r="C42" s="389"/>
      <c r="D42" s="131" t="s">
        <v>1568</v>
      </c>
      <c r="E42" s="8" t="s">
        <v>165</v>
      </c>
      <c r="F42" s="67">
        <v>0</v>
      </c>
      <c r="G42" s="335">
        <v>689086841</v>
      </c>
      <c r="H42" s="191"/>
      <c r="I42" s="45"/>
      <c r="J42" s="205"/>
      <c r="K42" s="335">
        <v>16000000</v>
      </c>
      <c r="L42" s="66">
        <f t="shared" si="1"/>
        <v>673086841</v>
      </c>
      <c r="M42" s="374"/>
      <c r="N42" s="79" t="s">
        <v>1367</v>
      </c>
      <c r="O42" s="268" t="s">
        <v>1368</v>
      </c>
      <c r="P42" s="79" t="s">
        <v>1369</v>
      </c>
      <c r="Q42" s="67">
        <v>672955122</v>
      </c>
      <c r="R42" s="46"/>
      <c r="S42" s="191">
        <v>610</v>
      </c>
      <c r="T42" s="80">
        <v>44701</v>
      </c>
      <c r="U42" s="306">
        <v>672955122</v>
      </c>
      <c r="V42" s="191"/>
      <c r="W42" s="80"/>
      <c r="X42" s="191"/>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row>
    <row r="43" spans="1:129" s="51" customFormat="1" ht="25.5" x14ac:dyDescent="0.25">
      <c r="A43" s="363"/>
      <c r="B43" s="410"/>
      <c r="C43" s="369"/>
      <c r="D43" s="191" t="s">
        <v>821</v>
      </c>
      <c r="E43" s="8" t="s">
        <v>123</v>
      </c>
      <c r="F43" s="67">
        <v>0</v>
      </c>
      <c r="G43" s="335">
        <v>510644640</v>
      </c>
      <c r="H43" s="191"/>
      <c r="I43" s="45"/>
      <c r="J43" s="205"/>
      <c r="K43" s="335">
        <v>116000000</v>
      </c>
      <c r="L43" s="66">
        <f t="shared" si="1"/>
        <v>394644640</v>
      </c>
      <c r="M43" s="367"/>
      <c r="N43" s="79" t="s">
        <v>1370</v>
      </c>
      <c r="O43" s="268" t="s">
        <v>1371</v>
      </c>
      <c r="P43" s="79" t="s">
        <v>1372</v>
      </c>
      <c r="Q43" s="67">
        <v>393908264</v>
      </c>
      <c r="R43" s="46"/>
      <c r="S43" s="191">
        <v>592</v>
      </c>
      <c r="T43" s="80">
        <v>44687</v>
      </c>
      <c r="U43" s="306">
        <v>393908264</v>
      </c>
      <c r="V43" s="191"/>
      <c r="W43" s="80"/>
      <c r="X43" s="191"/>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row>
    <row r="44" spans="1:129" s="51" customFormat="1" ht="15.75" thickBot="1" x14ac:dyDescent="0.3">
      <c r="A44" s="87"/>
      <c r="B44" s="87"/>
      <c r="C44" s="87"/>
      <c r="D44" s="87"/>
      <c r="E44" s="120"/>
      <c r="F44" s="97"/>
      <c r="G44" s="97"/>
      <c r="H44" s="87"/>
      <c r="I44" s="88"/>
      <c r="J44" s="105"/>
      <c r="K44" s="105"/>
      <c r="L44" s="89">
        <f>SUM(L41:L43)</f>
        <v>1366938381</v>
      </c>
      <c r="M44" s="87"/>
      <c r="N44" s="87"/>
      <c r="O44" s="87"/>
      <c r="P44" s="87"/>
      <c r="Q44" s="105">
        <f>SUM(Q41:Q43)</f>
        <v>1364828796</v>
      </c>
      <c r="R44" s="90"/>
      <c r="S44" s="91"/>
      <c r="T44" s="92"/>
      <c r="U44" s="95">
        <f>SUM(U41:U43)</f>
        <v>1364828796</v>
      </c>
      <c r="V44" s="91"/>
      <c r="W44" s="92"/>
      <c r="X44" s="123">
        <f>SUM(X41:X43)</f>
        <v>0</v>
      </c>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row>
    <row r="45" spans="1:129" s="64" customFormat="1" ht="17.25" thickBot="1" x14ac:dyDescent="0.35">
      <c r="A45" s="52"/>
      <c r="B45" s="52"/>
      <c r="C45" s="42"/>
      <c r="D45" s="42"/>
      <c r="E45" s="42"/>
      <c r="F45" s="53"/>
      <c r="G45" s="42"/>
      <c r="H45" s="42"/>
      <c r="I45" s="43"/>
      <c r="J45" s="225" t="s">
        <v>29</v>
      </c>
      <c r="K45" s="226"/>
      <c r="L45" s="56">
        <f>+L40+L44</f>
        <v>2011657497</v>
      </c>
      <c r="M45" s="57"/>
      <c r="N45" s="57"/>
      <c r="O45" s="57"/>
      <c r="P45" s="57"/>
      <c r="Q45" s="68">
        <f>+Q40+Q44</f>
        <v>2009510636</v>
      </c>
      <c r="R45" s="58">
        <f>(Q45*1)/L45</f>
        <v>0.99893278999869428</v>
      </c>
      <c r="S45" s="59"/>
      <c r="T45" s="60"/>
      <c r="U45" s="61">
        <f>+U40+U44</f>
        <v>1934119830</v>
      </c>
      <c r="V45" s="59"/>
      <c r="W45" s="60"/>
      <c r="X45" s="62">
        <f>+X40+X44</f>
        <v>543157494</v>
      </c>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row>
    <row r="46" spans="1:129" ht="15" hidden="1" x14ac:dyDescent="0.25">
      <c r="R46" s="4"/>
    </row>
    <row r="47" spans="1:129" ht="15" hidden="1" x14ac:dyDescent="0.25">
      <c r="Q47" s="39"/>
      <c r="R47" s="6"/>
      <c r="S47" s="39"/>
    </row>
    <row r="48" spans="1:129" ht="15" hidden="1" x14ac:dyDescent="0.25">
      <c r="Q48" s="39"/>
      <c r="R48" s="6"/>
      <c r="S48" s="39"/>
    </row>
    <row r="49" spans="17:19" ht="15" hidden="1" x14ac:dyDescent="0.25">
      <c r="Q49" s="39"/>
      <c r="R49" s="6"/>
      <c r="S49" s="39"/>
    </row>
    <row r="50" spans="17:19" ht="15" hidden="1" x14ac:dyDescent="0.25">
      <c r="Q50" s="39"/>
      <c r="R50" s="6"/>
      <c r="S50" s="39"/>
    </row>
    <row r="51" spans="17:19" ht="15" hidden="1" x14ac:dyDescent="0.25">
      <c r="Q51" s="39"/>
      <c r="R51" s="6"/>
      <c r="S51" s="39"/>
    </row>
    <row r="52" spans="17:19" ht="15" hidden="1" x14ac:dyDescent="0.25">
      <c r="Q52" s="39"/>
      <c r="R52" s="6"/>
      <c r="S52" s="39"/>
    </row>
    <row r="53" spans="17:19" ht="15" hidden="1" x14ac:dyDescent="0.25">
      <c r="Q53" s="39"/>
      <c r="R53" s="6"/>
      <c r="S53" s="39"/>
    </row>
    <row r="54" spans="17:19" ht="15" hidden="1" x14ac:dyDescent="0.25">
      <c r="Q54" s="39"/>
      <c r="R54" s="6"/>
      <c r="S54" s="39"/>
    </row>
    <row r="55" spans="17:19" ht="15" hidden="1" x14ac:dyDescent="0.25">
      <c r="Q55" s="39"/>
      <c r="R55" s="7"/>
      <c r="S55" s="39"/>
    </row>
    <row r="56" spans="17:19" ht="15" hidden="1" x14ac:dyDescent="0.25"/>
    <row r="57" spans="17:19" ht="15" hidden="1" x14ac:dyDescent="0.25"/>
    <row r="58" spans="17:19" ht="15" hidden="1" x14ac:dyDescent="0.25"/>
    <row r="59" spans="17:19" ht="15" hidden="1" x14ac:dyDescent="0.25"/>
    <row r="60" spans="17:19" ht="15" hidden="1" x14ac:dyDescent="0.25"/>
    <row r="61" spans="17:19" ht="15" hidden="1" x14ac:dyDescent="0.25"/>
    <row r="62" spans="17:19" ht="15" hidden="1" x14ac:dyDescent="0.25"/>
    <row r="63" spans="17:19" ht="15" hidden="1" x14ac:dyDescent="0.25"/>
    <row r="64" spans="17:19"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row r="821" ht="15" hidden="1" customHeight="1" x14ac:dyDescent="0.25"/>
    <row r="822" ht="15" hidden="1" customHeight="1" x14ac:dyDescent="0.25"/>
    <row r="823" ht="15" hidden="1" customHeight="1" x14ac:dyDescent="0.25"/>
    <row r="824" ht="15" hidden="1" customHeight="1" x14ac:dyDescent="0.25"/>
    <row r="825" ht="15" hidden="1" customHeight="1" x14ac:dyDescent="0.25"/>
    <row r="826" ht="15" hidden="1" customHeight="1" x14ac:dyDescent="0.25"/>
    <row r="827" ht="15" hidden="1" customHeight="1" x14ac:dyDescent="0.25"/>
    <row r="828" ht="15" hidden="1" customHeight="1" x14ac:dyDescent="0.25"/>
    <row r="829" ht="15" hidden="1" customHeight="1" x14ac:dyDescent="0.25"/>
    <row r="830" ht="15" hidden="1" customHeight="1" x14ac:dyDescent="0.25"/>
    <row r="831" ht="15" hidden="1" customHeight="1" x14ac:dyDescent="0.25"/>
    <row r="832" ht="15" hidden="1" customHeight="1" x14ac:dyDescent="0.25"/>
    <row r="833" ht="15" hidden="1" customHeight="1" x14ac:dyDescent="0.25"/>
    <row r="834" ht="15" hidden="1" customHeight="1" x14ac:dyDescent="0.25"/>
    <row r="835" ht="15" hidden="1" customHeight="1" x14ac:dyDescent="0.25"/>
    <row r="836" ht="15" hidden="1" customHeight="1" x14ac:dyDescent="0.25"/>
    <row r="837" ht="15" hidden="1" customHeight="1" x14ac:dyDescent="0.25"/>
    <row r="838" ht="15" hidden="1" customHeight="1" x14ac:dyDescent="0.25"/>
    <row r="839" ht="15" hidden="1" customHeight="1" x14ac:dyDescent="0.25"/>
    <row r="840" ht="15" hidden="1" customHeight="1" x14ac:dyDescent="0.25"/>
    <row r="841" ht="15" hidden="1" customHeight="1" x14ac:dyDescent="0.25"/>
    <row r="842" ht="15" hidden="1" customHeight="1" x14ac:dyDescent="0.25"/>
    <row r="843" ht="15" hidden="1" customHeight="1" x14ac:dyDescent="0.25"/>
    <row r="844" ht="15" hidden="1" customHeight="1" x14ac:dyDescent="0.25"/>
    <row r="845" ht="15" hidden="1" customHeight="1" x14ac:dyDescent="0.25"/>
    <row r="846" ht="15" hidden="1" customHeight="1" x14ac:dyDescent="0.25"/>
    <row r="847" ht="15" hidden="1" customHeight="1" x14ac:dyDescent="0.25"/>
    <row r="848" ht="15" hidden="1" customHeight="1" x14ac:dyDescent="0.25"/>
    <row r="849" ht="15" hidden="1" customHeight="1" x14ac:dyDescent="0.25"/>
    <row r="850" ht="15" hidden="1" customHeight="1" x14ac:dyDescent="0.25"/>
    <row r="851" ht="15" hidden="1" customHeight="1" x14ac:dyDescent="0.25"/>
    <row r="852" ht="15" hidden="1" customHeight="1" x14ac:dyDescent="0.25"/>
    <row r="853" ht="15" hidden="1" customHeight="1" x14ac:dyDescent="0.25"/>
    <row r="854" ht="15" hidden="1" customHeight="1" x14ac:dyDescent="0.25"/>
    <row r="855" ht="15" hidden="1" customHeight="1" x14ac:dyDescent="0.25"/>
    <row r="856" ht="15" hidden="1" customHeight="1" x14ac:dyDescent="0.25"/>
    <row r="857" ht="15" hidden="1" customHeight="1" x14ac:dyDescent="0.25"/>
    <row r="858" ht="15" hidden="1" customHeight="1" x14ac:dyDescent="0.25"/>
    <row r="859" ht="15" hidden="1" customHeight="1" x14ac:dyDescent="0.25"/>
    <row r="860" ht="15" hidden="1" customHeight="1" x14ac:dyDescent="0.25"/>
    <row r="861" ht="15" hidden="1" customHeight="1" x14ac:dyDescent="0.25"/>
    <row r="862" ht="15" hidden="1" customHeight="1" x14ac:dyDescent="0.25"/>
    <row r="863" ht="15" hidden="1" customHeight="1" x14ac:dyDescent="0.25"/>
  </sheetData>
  <sheetProtection algorithmName="SHA-512" hashValue="sxfT4pYPhJafoyRdbNXhbFNl15xGVaYiAO9EAi96JH3JV4CZsGyDlHrgcNsj5PI9gEUveCmPWT3r7LjVXgP39w==" saltValue="6mKnsBMotyxjajbuQXqDCQ==" spinCount="100000" sheet="1" formatCells="0" formatColumns="0" formatRows="0" insertColumns="0" insertRows="0" insertHyperlinks="0" deleteColumns="0" deleteRows="0" sort="0" autoFilter="0" pivotTables="0"/>
  <mergeCells count="25">
    <mergeCell ref="A41:A43"/>
    <mergeCell ref="B41:B43"/>
    <mergeCell ref="C41:C43"/>
    <mergeCell ref="M41:M43"/>
    <mergeCell ref="W2:X2"/>
    <mergeCell ref="B3:V3"/>
    <mergeCell ref="W3:X3"/>
    <mergeCell ref="B4:V5"/>
    <mergeCell ref="W4:X4"/>
    <mergeCell ref="W5:X5"/>
    <mergeCell ref="A8:A39"/>
    <mergeCell ref="B8:B39"/>
    <mergeCell ref="C8:C39"/>
    <mergeCell ref="M8:M39"/>
    <mergeCell ref="A2:A5"/>
    <mergeCell ref="B2:V2"/>
    <mergeCell ref="E10:E37"/>
    <mergeCell ref="F10:F37"/>
    <mergeCell ref="G10:G37"/>
    <mergeCell ref="L10:L37"/>
    <mergeCell ref="D10:D37"/>
    <mergeCell ref="H10:H37"/>
    <mergeCell ref="I10:I37"/>
    <mergeCell ref="J10:J37"/>
    <mergeCell ref="K10:K37"/>
  </mergeCells>
  <conditionalFormatting sqref="R55:R1048576 R45 R7:R39">
    <cfRule type="cellIs" dxfId="1079" priority="21" operator="between">
      <formula>0.51</formula>
      <formula>0.69</formula>
    </cfRule>
    <cfRule type="cellIs" dxfId="1078" priority="22" operator="between">
      <formula>0.51</formula>
      <formula>0.69</formula>
    </cfRule>
    <cfRule type="cellIs" dxfId="1077" priority="23" operator="lessThan">
      <formula>0.5</formula>
    </cfRule>
    <cfRule type="cellIs" dxfId="1076" priority="24" operator="greaterThan">
      <formula>0.7</formula>
    </cfRule>
    <cfRule type="cellIs" dxfId="1075" priority="25" operator="between">
      <formula>0.51</formula>
      <formula>0.69</formula>
    </cfRule>
    <cfRule type="cellIs" dxfId="1074" priority="26" operator="lessThan">
      <formula>50</formula>
    </cfRule>
    <cfRule type="cellIs" dxfId="1073" priority="27" operator="greaterThan">
      <formula>0.7</formula>
    </cfRule>
    <cfRule type="cellIs" dxfId="1072" priority="28" operator="between">
      <formula>0.51</formula>
      <formula>0.69</formula>
    </cfRule>
    <cfRule type="cellIs" dxfId="1071" priority="29" operator="lessThan">
      <formula>0.5</formula>
    </cfRule>
    <cfRule type="cellIs" dxfId="1070" priority="30" operator="greaterThan">
      <formula>0.7</formula>
    </cfRule>
  </conditionalFormatting>
  <conditionalFormatting sqref="R40">
    <cfRule type="cellIs" dxfId="1069" priority="11" operator="between">
      <formula>0.51</formula>
      <formula>0.69</formula>
    </cfRule>
    <cfRule type="cellIs" dxfId="1068" priority="12" operator="between">
      <formula>0.51</formula>
      <formula>0.69</formula>
    </cfRule>
    <cfRule type="cellIs" dxfId="1067" priority="13" operator="lessThan">
      <formula>0.5</formula>
    </cfRule>
    <cfRule type="cellIs" dxfId="1066" priority="14" operator="greaterThan">
      <formula>0.7</formula>
    </cfRule>
    <cfRule type="cellIs" dxfId="1065" priority="15" operator="between">
      <formula>0.51</formula>
      <formula>0.69</formula>
    </cfRule>
    <cfRule type="cellIs" dxfId="1064" priority="16" operator="lessThan">
      <formula>50</formula>
    </cfRule>
    <cfRule type="cellIs" dxfId="1063" priority="17" operator="greaterThan">
      <formula>0.7</formula>
    </cfRule>
    <cfRule type="cellIs" dxfId="1062" priority="18" operator="between">
      <formula>0.51</formula>
      <formula>0.69</formula>
    </cfRule>
    <cfRule type="cellIs" dxfId="1061" priority="19" operator="lessThan">
      <formula>0.5</formula>
    </cfRule>
    <cfRule type="cellIs" dxfId="1060" priority="20" operator="greaterThan">
      <formula>0.7</formula>
    </cfRule>
  </conditionalFormatting>
  <conditionalFormatting sqref="R41:R44">
    <cfRule type="cellIs" dxfId="1059" priority="1" operator="between">
      <formula>0.51</formula>
      <formula>0.69</formula>
    </cfRule>
    <cfRule type="cellIs" dxfId="1058" priority="2" operator="between">
      <formula>0.51</formula>
      <formula>0.69</formula>
    </cfRule>
    <cfRule type="cellIs" dxfId="1057" priority="3" operator="lessThan">
      <formula>0.5</formula>
    </cfRule>
    <cfRule type="cellIs" dxfId="1056" priority="4" operator="greaterThan">
      <formula>0.7</formula>
    </cfRule>
    <cfRule type="cellIs" dxfId="1055" priority="5" operator="between">
      <formula>0.51</formula>
      <formula>0.69</formula>
    </cfRule>
    <cfRule type="cellIs" dxfId="1054" priority="6" operator="lessThan">
      <formula>50</formula>
    </cfRule>
    <cfRule type="cellIs" dxfId="1053" priority="7" operator="greaterThan">
      <formula>0.7</formula>
    </cfRule>
    <cfRule type="cellIs" dxfId="1052" priority="8" operator="between">
      <formula>0.51</formula>
      <formula>0.69</formula>
    </cfRule>
    <cfRule type="cellIs" dxfId="1051" priority="9" operator="lessThan">
      <formula>0.5</formula>
    </cfRule>
    <cfRule type="cellIs" dxfId="1050" priority="10" operator="greaterThan">
      <formula>0.7</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482B"/>
  </sheetPr>
  <dimension ref="A1:EB851"/>
  <sheetViews>
    <sheetView showGridLines="0" topLeftCell="C1" zoomScale="80" zoomScaleNormal="80" workbookViewId="0">
      <selection activeCell="M12" sqref="M12:M24"/>
    </sheetView>
  </sheetViews>
  <sheetFormatPr baseColWidth="10" defaultColWidth="0" defaultRowHeight="0" customHeight="1" zeroHeight="1" x14ac:dyDescent="0.25"/>
  <cols>
    <col min="1" max="1" width="11.42578125" style="40" customWidth="1"/>
    <col min="2" max="2" width="45.7109375" style="40" customWidth="1"/>
    <col min="3" max="3" width="17.28515625" style="40" customWidth="1"/>
    <col min="4" max="4" width="14.7109375" style="40" customWidth="1"/>
    <col min="5" max="5" width="42.85546875" style="40" customWidth="1"/>
    <col min="6" max="6" width="21.140625" style="1" hidden="1" customWidth="1"/>
    <col min="7" max="7" width="19.85546875" style="40" hidden="1" customWidth="1"/>
    <col min="8" max="8" width="16.85546875" style="40" hidden="1" customWidth="1"/>
    <col min="9" max="9" width="12.7109375" style="40" hidden="1" customWidth="1"/>
    <col min="10" max="10" width="15.140625" style="40" hidden="1" customWidth="1"/>
    <col min="11" max="11" width="15" style="40" hidden="1" customWidth="1"/>
    <col min="12" max="12" width="18.7109375" style="40" customWidth="1"/>
    <col min="13" max="13" width="29.28515625" style="40" customWidth="1"/>
    <col min="14" max="14" width="15.7109375" style="40" customWidth="1"/>
    <col min="15" max="15" width="11.42578125" style="40" customWidth="1"/>
    <col min="16" max="16" width="15.42578125" style="40" customWidth="1"/>
    <col min="17" max="17" width="14.5703125" style="40" customWidth="1"/>
    <col min="18" max="18" width="11.5703125" style="3" bestFit="1" customWidth="1"/>
    <col min="19" max="19" width="11.42578125" style="40" customWidth="1"/>
    <col min="20" max="20" width="16.7109375" style="35" bestFit="1" customWidth="1"/>
    <col min="21" max="21" width="15.28515625" style="40" customWidth="1"/>
    <col min="22" max="22" width="11.42578125" style="40" customWidth="1"/>
    <col min="23" max="23" width="14.5703125" style="35" customWidth="1"/>
    <col min="24" max="24" width="19" style="40" bestFit="1" customWidth="1"/>
    <col min="25" max="129" width="11.5703125" style="39" hidden="1" customWidth="1"/>
    <col min="130" max="132" width="11.5703125" style="40" hidden="1" customWidth="1"/>
    <col min="133" max="16384" width="11.42578125" style="40" hidden="1"/>
  </cols>
  <sheetData>
    <row r="1" spans="1:129" ht="15" x14ac:dyDescent="0.25">
      <c r="A1" s="24"/>
      <c r="B1" s="25"/>
      <c r="C1" s="25"/>
      <c r="D1" s="26"/>
      <c r="E1" s="26"/>
      <c r="F1" s="27"/>
      <c r="G1" s="28"/>
      <c r="H1" s="28"/>
      <c r="I1" s="28"/>
      <c r="J1" s="28"/>
      <c r="K1" s="29"/>
      <c r="L1" s="24"/>
      <c r="M1" s="24"/>
      <c r="N1" s="24"/>
      <c r="O1" s="24"/>
      <c r="P1" s="24"/>
      <c r="Q1" s="24"/>
      <c r="R1" s="24"/>
      <c r="S1" s="24"/>
      <c r="T1" s="36"/>
      <c r="U1" s="24"/>
      <c r="V1" s="24"/>
      <c r="W1" s="36"/>
    </row>
    <row r="2" spans="1:129" ht="15" x14ac:dyDescent="0.25">
      <c r="A2" s="386"/>
      <c r="B2" s="387"/>
      <c r="C2" s="387"/>
      <c r="D2" s="387"/>
      <c r="E2" s="387"/>
      <c r="F2" s="387"/>
      <c r="G2" s="387"/>
      <c r="H2" s="387"/>
      <c r="I2" s="387"/>
      <c r="J2" s="387"/>
      <c r="K2" s="387"/>
      <c r="L2" s="387"/>
      <c r="M2" s="387"/>
      <c r="N2" s="387"/>
      <c r="O2" s="387"/>
      <c r="P2" s="387"/>
      <c r="Q2" s="387"/>
      <c r="R2" s="387"/>
      <c r="S2" s="387"/>
      <c r="T2" s="387"/>
      <c r="U2" s="387"/>
      <c r="V2" s="387"/>
      <c r="W2" s="390" t="s">
        <v>86</v>
      </c>
      <c r="X2" s="390"/>
    </row>
    <row r="3" spans="1:129" ht="15" customHeight="1" x14ac:dyDescent="0.25">
      <c r="A3" s="386"/>
      <c r="B3" s="391"/>
      <c r="C3" s="391"/>
      <c r="D3" s="391"/>
      <c r="E3" s="391"/>
      <c r="F3" s="391"/>
      <c r="G3" s="391"/>
      <c r="H3" s="391"/>
      <c r="I3" s="391"/>
      <c r="J3" s="391"/>
      <c r="K3" s="391"/>
      <c r="L3" s="391"/>
      <c r="M3" s="391"/>
      <c r="N3" s="391"/>
      <c r="O3" s="391"/>
      <c r="P3" s="391"/>
      <c r="Q3" s="391"/>
      <c r="R3" s="391"/>
      <c r="S3" s="391"/>
      <c r="T3" s="391"/>
      <c r="U3" s="391"/>
      <c r="V3" s="391"/>
      <c r="W3" s="390" t="s">
        <v>88</v>
      </c>
      <c r="X3" s="390"/>
    </row>
    <row r="4" spans="1:129" ht="15" customHeight="1" x14ac:dyDescent="0.25">
      <c r="A4" s="386"/>
      <c r="B4" s="391"/>
      <c r="C4" s="391"/>
      <c r="D4" s="391"/>
      <c r="E4" s="391"/>
      <c r="F4" s="391"/>
      <c r="G4" s="391"/>
      <c r="H4" s="391"/>
      <c r="I4" s="391"/>
      <c r="J4" s="391"/>
      <c r="K4" s="391"/>
      <c r="L4" s="391"/>
      <c r="M4" s="391"/>
      <c r="N4" s="391"/>
      <c r="O4" s="391"/>
      <c r="P4" s="391"/>
      <c r="Q4" s="391"/>
      <c r="R4" s="391"/>
      <c r="S4" s="391"/>
      <c r="T4" s="391"/>
      <c r="U4" s="391"/>
      <c r="V4" s="391"/>
      <c r="W4" s="390" t="s">
        <v>90</v>
      </c>
      <c r="X4" s="390"/>
    </row>
    <row r="5" spans="1:129" ht="15" x14ac:dyDescent="0.25">
      <c r="A5" s="386"/>
      <c r="B5" s="391"/>
      <c r="C5" s="391"/>
      <c r="D5" s="391"/>
      <c r="E5" s="391"/>
      <c r="F5" s="391"/>
      <c r="G5" s="391"/>
      <c r="H5" s="391"/>
      <c r="I5" s="391"/>
      <c r="J5" s="391"/>
      <c r="K5" s="391"/>
      <c r="L5" s="391"/>
      <c r="M5" s="391"/>
      <c r="N5" s="391"/>
      <c r="O5" s="391"/>
      <c r="P5" s="391"/>
      <c r="Q5" s="391"/>
      <c r="R5" s="391"/>
      <c r="S5" s="391"/>
      <c r="T5" s="391"/>
      <c r="U5" s="391"/>
      <c r="V5" s="391"/>
      <c r="W5" s="390" t="s">
        <v>91</v>
      </c>
      <c r="X5" s="390"/>
    </row>
    <row r="6" spans="1:129" ht="15" x14ac:dyDescent="0.25">
      <c r="A6" s="24"/>
      <c r="B6" s="24"/>
      <c r="C6" s="24"/>
      <c r="D6" s="24"/>
      <c r="E6" s="24"/>
      <c r="F6" s="24"/>
      <c r="G6" s="24"/>
      <c r="H6" s="24"/>
      <c r="I6" s="24"/>
      <c r="J6" s="24"/>
      <c r="K6" s="24"/>
      <c r="L6" s="24"/>
      <c r="M6" s="24"/>
      <c r="N6" s="24"/>
      <c r="O6" s="24"/>
      <c r="P6" s="24"/>
      <c r="Q6" s="24"/>
      <c r="R6" s="24"/>
      <c r="S6" s="24"/>
      <c r="T6" s="36"/>
      <c r="U6" s="24"/>
      <c r="V6" s="24"/>
      <c r="W6" s="36"/>
    </row>
    <row r="7" spans="1:129" s="34" customFormat="1" ht="63.75" x14ac:dyDescent="0.25">
      <c r="A7" s="41" t="s">
        <v>0</v>
      </c>
      <c r="B7" s="41" t="s">
        <v>1</v>
      </c>
      <c r="C7" s="41" t="s">
        <v>2</v>
      </c>
      <c r="D7" s="41" t="s">
        <v>103</v>
      </c>
      <c r="E7" s="41" t="s">
        <v>30</v>
      </c>
      <c r="F7" s="41" t="s">
        <v>96</v>
      </c>
      <c r="G7" s="41" t="s">
        <v>97</v>
      </c>
      <c r="H7" s="41" t="s">
        <v>1152</v>
      </c>
      <c r="I7" s="41"/>
      <c r="J7" s="41" t="s">
        <v>98</v>
      </c>
      <c r="K7" s="41" t="s">
        <v>99</v>
      </c>
      <c r="L7" s="41" t="s">
        <v>3</v>
      </c>
      <c r="M7" s="41" t="s">
        <v>4</v>
      </c>
      <c r="N7" s="41" t="s">
        <v>28</v>
      </c>
      <c r="O7" s="41" t="s">
        <v>21</v>
      </c>
      <c r="P7" s="41" t="s">
        <v>65</v>
      </c>
      <c r="Q7" s="41" t="s">
        <v>31</v>
      </c>
      <c r="R7" s="32" t="s">
        <v>62</v>
      </c>
      <c r="S7" s="127" t="s">
        <v>22</v>
      </c>
      <c r="T7" s="128" t="s">
        <v>23</v>
      </c>
      <c r="U7" s="127" t="s">
        <v>24</v>
      </c>
      <c r="V7" s="127" t="s">
        <v>25</v>
      </c>
      <c r="W7" s="128" t="s">
        <v>26</v>
      </c>
      <c r="X7" s="127" t="s">
        <v>27</v>
      </c>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row>
    <row r="8" spans="1:129" s="129" customFormat="1" ht="76.5" customHeight="1" x14ac:dyDescent="0.25">
      <c r="A8" s="362" t="s">
        <v>148</v>
      </c>
      <c r="B8" s="408" t="s">
        <v>149</v>
      </c>
      <c r="C8" s="368" t="s">
        <v>9</v>
      </c>
      <c r="D8" s="44" t="s">
        <v>759</v>
      </c>
      <c r="E8" s="8" t="s">
        <v>150</v>
      </c>
      <c r="F8" s="335">
        <v>7487700</v>
      </c>
      <c r="G8" s="67">
        <v>0</v>
      </c>
      <c r="H8" s="44"/>
      <c r="I8" s="45"/>
      <c r="J8" s="44"/>
      <c r="K8" s="44"/>
      <c r="L8" s="66">
        <f>+F8+G8+H8+J8-K8</f>
        <v>7487700</v>
      </c>
      <c r="M8" s="366">
        <v>41881000</v>
      </c>
      <c r="N8" s="44"/>
      <c r="O8" s="44"/>
      <c r="P8" s="44"/>
      <c r="Q8" s="44"/>
      <c r="R8" s="46"/>
      <c r="S8" s="44"/>
      <c r="T8" s="80"/>
      <c r="U8" s="44"/>
      <c r="V8" s="44"/>
      <c r="W8" s="80"/>
      <c r="X8" s="44"/>
    </row>
    <row r="9" spans="1:129" s="129" customFormat="1" ht="40.5" x14ac:dyDescent="0.25">
      <c r="A9" s="375"/>
      <c r="B9" s="409"/>
      <c r="C9" s="389"/>
      <c r="D9" s="44" t="s">
        <v>760</v>
      </c>
      <c r="E9" s="8" t="s">
        <v>151</v>
      </c>
      <c r="F9" s="335">
        <v>9112300</v>
      </c>
      <c r="G9" s="65">
        <v>0</v>
      </c>
      <c r="H9" s="44"/>
      <c r="I9" s="45"/>
      <c r="J9" s="44"/>
      <c r="K9" s="44"/>
      <c r="L9" s="66">
        <f t="shared" ref="L9:L10" si="0">+F9+G9+H9+J9-K9</f>
        <v>9112300</v>
      </c>
      <c r="M9" s="374"/>
      <c r="N9" s="44"/>
      <c r="O9" s="44"/>
      <c r="P9" s="44"/>
      <c r="Q9" s="44"/>
      <c r="R9" s="46"/>
      <c r="S9" s="44"/>
      <c r="T9" s="80"/>
      <c r="U9" s="44"/>
      <c r="V9" s="44"/>
      <c r="W9" s="80"/>
      <c r="X9" s="44"/>
    </row>
    <row r="10" spans="1:129" s="129" customFormat="1" ht="40.5" x14ac:dyDescent="0.25">
      <c r="A10" s="363"/>
      <c r="B10" s="410"/>
      <c r="C10" s="369"/>
      <c r="D10" s="44" t="s">
        <v>761</v>
      </c>
      <c r="E10" s="70" t="s">
        <v>152</v>
      </c>
      <c r="F10" s="335">
        <v>25281000</v>
      </c>
      <c r="G10" s="67">
        <v>0</v>
      </c>
      <c r="H10" s="44"/>
      <c r="I10" s="45"/>
      <c r="J10" s="44"/>
      <c r="K10" s="44"/>
      <c r="L10" s="66">
        <f t="shared" si="0"/>
        <v>25281000</v>
      </c>
      <c r="M10" s="367"/>
      <c r="N10" s="44"/>
      <c r="O10" s="44"/>
      <c r="P10" s="44"/>
      <c r="Q10" s="44"/>
      <c r="R10" s="46"/>
      <c r="S10" s="44"/>
      <c r="T10" s="80"/>
      <c r="U10" s="44"/>
      <c r="V10" s="44"/>
      <c r="W10" s="80"/>
      <c r="X10" s="44"/>
    </row>
    <row r="11" spans="1:129" s="109" customFormat="1" ht="15" x14ac:dyDescent="0.25">
      <c r="A11" s="93"/>
      <c r="B11" s="93"/>
      <c r="C11" s="93"/>
      <c r="D11" s="93"/>
      <c r="E11" s="106"/>
      <c r="F11" s="102"/>
      <c r="G11" s="102"/>
      <c r="H11" s="93"/>
      <c r="I11" s="94"/>
      <c r="J11" s="93"/>
      <c r="K11" s="93"/>
      <c r="L11" s="103">
        <f>SUM(L8:L10)</f>
        <v>41881000</v>
      </c>
      <c r="M11" s="102"/>
      <c r="N11" s="107"/>
      <c r="O11" s="87"/>
      <c r="P11" s="96"/>
      <c r="Q11" s="105">
        <f>SUM(Q8:Q10)</f>
        <v>0</v>
      </c>
      <c r="R11" s="90"/>
      <c r="S11" s="87"/>
      <c r="T11" s="96"/>
      <c r="U11" s="105">
        <f>SUM(U8:U10)</f>
        <v>0</v>
      </c>
      <c r="V11" s="87"/>
      <c r="W11" s="96"/>
      <c r="X11" s="105">
        <f>SUM(X8:X10)</f>
        <v>0</v>
      </c>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row>
    <row r="12" spans="1:129" s="114" customFormat="1" ht="71.25" customHeight="1" x14ac:dyDescent="0.25">
      <c r="A12" s="362" t="s">
        <v>1101</v>
      </c>
      <c r="B12" s="413" t="s">
        <v>1102</v>
      </c>
      <c r="C12" s="393" t="s">
        <v>1104</v>
      </c>
      <c r="D12" s="197" t="s">
        <v>1171</v>
      </c>
      <c r="E12" s="206" t="s">
        <v>991</v>
      </c>
      <c r="F12" s="215"/>
      <c r="G12" s="215"/>
      <c r="H12" s="334">
        <v>1000000</v>
      </c>
      <c r="I12" s="251"/>
      <c r="J12" s="251"/>
      <c r="K12" s="251"/>
      <c r="L12" s="66">
        <f t="shared" ref="L12:L35" si="1">+F12+G12+H12+J12-K12</f>
        <v>1000000</v>
      </c>
      <c r="M12" s="366">
        <v>49010000</v>
      </c>
      <c r="N12" s="239"/>
      <c r="O12" s="201"/>
      <c r="P12" s="80"/>
      <c r="Q12" s="205"/>
      <c r="R12" s="46"/>
      <c r="S12" s="196"/>
      <c r="T12" s="48"/>
      <c r="U12" s="194"/>
      <c r="V12" s="196"/>
      <c r="W12" s="48"/>
      <c r="X12" s="228"/>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row>
    <row r="13" spans="1:129" s="114" customFormat="1" ht="40.5" x14ac:dyDescent="0.25">
      <c r="A13" s="375"/>
      <c r="B13" s="414"/>
      <c r="C13" s="394"/>
      <c r="D13" s="212" t="s">
        <v>1172</v>
      </c>
      <c r="E13" s="206" t="s">
        <v>138</v>
      </c>
      <c r="F13" s="215"/>
      <c r="G13" s="215"/>
      <c r="H13" s="334">
        <v>2000000</v>
      </c>
      <c r="I13" s="251"/>
      <c r="J13" s="251"/>
      <c r="K13" s="251"/>
      <c r="L13" s="246">
        <f t="shared" si="1"/>
        <v>2000000</v>
      </c>
      <c r="M13" s="374"/>
      <c r="N13" s="237"/>
      <c r="O13" s="212"/>
      <c r="P13" s="238"/>
      <c r="Q13" s="209"/>
      <c r="R13" s="46"/>
      <c r="S13" s="211"/>
      <c r="T13" s="48"/>
      <c r="U13" s="208"/>
      <c r="V13" s="211"/>
      <c r="W13" s="48"/>
      <c r="X13" s="228"/>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row>
    <row r="14" spans="1:129" s="114" customFormat="1" ht="27" x14ac:dyDescent="0.25">
      <c r="A14" s="375"/>
      <c r="B14" s="414"/>
      <c r="C14" s="394"/>
      <c r="D14" s="212" t="s">
        <v>1173</v>
      </c>
      <c r="E14" s="206" t="s">
        <v>116</v>
      </c>
      <c r="F14" s="215"/>
      <c r="G14" s="215"/>
      <c r="H14" s="334">
        <v>4000000</v>
      </c>
      <c r="I14" s="251"/>
      <c r="J14" s="251"/>
      <c r="K14" s="251"/>
      <c r="L14" s="246">
        <f t="shared" si="1"/>
        <v>4000000</v>
      </c>
      <c r="M14" s="374"/>
      <c r="N14" s="237"/>
      <c r="O14" s="212"/>
      <c r="P14" s="238"/>
      <c r="Q14" s="209"/>
      <c r="R14" s="46"/>
      <c r="S14" s="211"/>
      <c r="T14" s="48"/>
      <c r="U14" s="208"/>
      <c r="V14" s="211"/>
      <c r="W14" s="48"/>
      <c r="X14" s="228"/>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row>
    <row r="15" spans="1:129" s="114" customFormat="1" ht="27" x14ac:dyDescent="0.25">
      <c r="A15" s="375"/>
      <c r="B15" s="414"/>
      <c r="C15" s="394"/>
      <c r="D15" s="212" t="s">
        <v>1174</v>
      </c>
      <c r="E15" s="206" t="s">
        <v>165</v>
      </c>
      <c r="F15" s="215"/>
      <c r="G15" s="215"/>
      <c r="H15" s="334">
        <v>5500000</v>
      </c>
      <c r="I15" s="251"/>
      <c r="J15" s="251"/>
      <c r="K15" s="251"/>
      <c r="L15" s="246">
        <f t="shared" si="1"/>
        <v>5500000</v>
      </c>
      <c r="M15" s="374"/>
      <c r="N15" s="237"/>
      <c r="O15" s="212"/>
      <c r="P15" s="238"/>
      <c r="Q15" s="209"/>
      <c r="R15" s="46"/>
      <c r="S15" s="211"/>
      <c r="T15" s="48"/>
      <c r="U15" s="208"/>
      <c r="V15" s="211"/>
      <c r="W15" s="48"/>
      <c r="X15" s="228"/>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row>
    <row r="16" spans="1:129" s="114" customFormat="1" ht="25.5" x14ac:dyDescent="0.25">
      <c r="A16" s="375"/>
      <c r="B16" s="414"/>
      <c r="C16" s="394"/>
      <c r="D16" s="212" t="s">
        <v>1175</v>
      </c>
      <c r="E16" s="206" t="s">
        <v>1155</v>
      </c>
      <c r="F16" s="215"/>
      <c r="G16" s="215"/>
      <c r="H16" s="334">
        <v>800000</v>
      </c>
      <c r="I16" s="251"/>
      <c r="J16" s="251"/>
      <c r="K16" s="251"/>
      <c r="L16" s="246">
        <f t="shared" si="1"/>
        <v>800000</v>
      </c>
      <c r="M16" s="374"/>
      <c r="N16" s="237"/>
      <c r="O16" s="212"/>
      <c r="P16" s="238"/>
      <c r="Q16" s="209"/>
      <c r="R16" s="46"/>
      <c r="S16" s="211"/>
      <c r="T16" s="48"/>
      <c r="U16" s="208"/>
      <c r="V16" s="211"/>
      <c r="W16" s="48"/>
      <c r="X16" s="228"/>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c r="DA16" s="113"/>
      <c r="DB16" s="113"/>
      <c r="DC16" s="113"/>
      <c r="DD16" s="113"/>
      <c r="DE16" s="113"/>
      <c r="DF16" s="113"/>
      <c r="DG16" s="113"/>
      <c r="DH16" s="113"/>
      <c r="DI16" s="113"/>
      <c r="DJ16" s="113"/>
      <c r="DK16" s="113"/>
      <c r="DL16" s="113"/>
      <c r="DM16" s="113"/>
      <c r="DN16" s="113"/>
      <c r="DO16" s="113"/>
      <c r="DP16" s="113"/>
      <c r="DQ16" s="113"/>
      <c r="DR16" s="113"/>
      <c r="DS16" s="113"/>
      <c r="DT16" s="113"/>
      <c r="DU16" s="113"/>
      <c r="DV16" s="113"/>
      <c r="DW16" s="113"/>
      <c r="DX16" s="113"/>
      <c r="DY16" s="113"/>
    </row>
    <row r="17" spans="1:129" s="114" customFormat="1" ht="27" x14ac:dyDescent="0.25">
      <c r="A17" s="375"/>
      <c r="B17" s="414"/>
      <c r="C17" s="394"/>
      <c r="D17" s="212" t="s">
        <v>1176</v>
      </c>
      <c r="E17" s="206" t="s">
        <v>117</v>
      </c>
      <c r="F17" s="215"/>
      <c r="G17" s="215"/>
      <c r="H17" s="334">
        <v>12960000</v>
      </c>
      <c r="I17" s="251"/>
      <c r="J17" s="251"/>
      <c r="K17" s="251"/>
      <c r="L17" s="246">
        <f t="shared" si="1"/>
        <v>12960000</v>
      </c>
      <c r="M17" s="374"/>
      <c r="N17" s="237"/>
      <c r="O17" s="212"/>
      <c r="P17" s="238"/>
      <c r="Q17" s="209"/>
      <c r="R17" s="46"/>
      <c r="S17" s="211"/>
      <c r="T17" s="48"/>
      <c r="U17" s="208"/>
      <c r="V17" s="211"/>
      <c r="W17" s="48"/>
      <c r="X17" s="228"/>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c r="DG17" s="113"/>
      <c r="DH17" s="113"/>
      <c r="DI17" s="113"/>
      <c r="DJ17" s="113"/>
      <c r="DK17" s="113"/>
      <c r="DL17" s="113"/>
      <c r="DM17" s="113"/>
      <c r="DN17" s="113"/>
      <c r="DO17" s="113"/>
      <c r="DP17" s="113"/>
      <c r="DQ17" s="113"/>
      <c r="DR17" s="113"/>
      <c r="DS17" s="113"/>
      <c r="DT17" s="113"/>
      <c r="DU17" s="113"/>
      <c r="DV17" s="113"/>
      <c r="DW17" s="113"/>
      <c r="DX17" s="113"/>
      <c r="DY17" s="113"/>
    </row>
    <row r="18" spans="1:129" s="114" customFormat="1" ht="25.5" x14ac:dyDescent="0.25">
      <c r="A18" s="375"/>
      <c r="B18" s="414"/>
      <c r="C18" s="394"/>
      <c r="D18" s="212" t="s">
        <v>1177</v>
      </c>
      <c r="E18" s="206" t="s">
        <v>140</v>
      </c>
      <c r="F18" s="215"/>
      <c r="G18" s="215"/>
      <c r="H18" s="334">
        <v>3250000</v>
      </c>
      <c r="I18" s="251"/>
      <c r="J18" s="251"/>
      <c r="K18" s="251"/>
      <c r="L18" s="246">
        <f t="shared" si="1"/>
        <v>3250000</v>
      </c>
      <c r="M18" s="374"/>
      <c r="N18" s="237"/>
      <c r="O18" s="212"/>
      <c r="P18" s="238"/>
      <c r="Q18" s="209"/>
      <c r="R18" s="46"/>
      <c r="S18" s="211"/>
      <c r="T18" s="48"/>
      <c r="U18" s="208"/>
      <c r="V18" s="211"/>
      <c r="W18" s="48"/>
      <c r="X18" s="228"/>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c r="DG18" s="113"/>
      <c r="DH18" s="113"/>
      <c r="DI18" s="113"/>
      <c r="DJ18" s="113"/>
      <c r="DK18" s="113"/>
      <c r="DL18" s="113"/>
      <c r="DM18" s="113"/>
      <c r="DN18" s="113"/>
      <c r="DO18" s="113"/>
      <c r="DP18" s="113"/>
      <c r="DQ18" s="113"/>
      <c r="DR18" s="113"/>
      <c r="DS18" s="113"/>
      <c r="DT18" s="113"/>
      <c r="DU18" s="113"/>
      <c r="DV18" s="113"/>
      <c r="DW18" s="113"/>
      <c r="DX18" s="113"/>
      <c r="DY18" s="113"/>
    </row>
    <row r="19" spans="1:129" s="114" customFormat="1" ht="27" x14ac:dyDescent="0.25">
      <c r="A19" s="375"/>
      <c r="B19" s="414"/>
      <c r="C19" s="394"/>
      <c r="D19" s="212" t="s">
        <v>1178</v>
      </c>
      <c r="E19" s="206" t="s">
        <v>143</v>
      </c>
      <c r="F19" s="215"/>
      <c r="G19" s="215"/>
      <c r="H19" s="334">
        <v>3000000</v>
      </c>
      <c r="I19" s="251"/>
      <c r="J19" s="251"/>
      <c r="K19" s="251"/>
      <c r="L19" s="246">
        <f t="shared" si="1"/>
        <v>3000000</v>
      </c>
      <c r="M19" s="374"/>
      <c r="N19" s="237"/>
      <c r="O19" s="212"/>
      <c r="P19" s="238"/>
      <c r="Q19" s="209"/>
      <c r="R19" s="46"/>
      <c r="S19" s="211"/>
      <c r="T19" s="48"/>
      <c r="U19" s="208"/>
      <c r="V19" s="211"/>
      <c r="W19" s="48"/>
      <c r="X19" s="228"/>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c r="DG19" s="113"/>
      <c r="DH19" s="113"/>
      <c r="DI19" s="113"/>
      <c r="DJ19" s="113"/>
      <c r="DK19" s="113"/>
      <c r="DL19" s="113"/>
      <c r="DM19" s="113"/>
      <c r="DN19" s="113"/>
      <c r="DO19" s="113"/>
      <c r="DP19" s="113"/>
      <c r="DQ19" s="113"/>
      <c r="DR19" s="113"/>
      <c r="DS19" s="113"/>
      <c r="DT19" s="113"/>
      <c r="DU19" s="113"/>
      <c r="DV19" s="113"/>
      <c r="DW19" s="113"/>
      <c r="DX19" s="113"/>
      <c r="DY19" s="113"/>
    </row>
    <row r="20" spans="1:129" s="114" customFormat="1" ht="67.5" x14ac:dyDescent="0.25">
      <c r="A20" s="375"/>
      <c r="B20" s="414"/>
      <c r="C20" s="394"/>
      <c r="D20" s="212" t="s">
        <v>1179</v>
      </c>
      <c r="E20" s="206" t="s">
        <v>100</v>
      </c>
      <c r="F20" s="215"/>
      <c r="G20" s="215"/>
      <c r="H20" s="334">
        <v>5000000</v>
      </c>
      <c r="I20" s="251"/>
      <c r="J20" s="251"/>
      <c r="K20" s="251"/>
      <c r="L20" s="246">
        <f t="shared" si="1"/>
        <v>5000000</v>
      </c>
      <c r="M20" s="374"/>
      <c r="N20" s="237"/>
      <c r="O20" s="212"/>
      <c r="P20" s="238"/>
      <c r="Q20" s="209"/>
      <c r="R20" s="46"/>
      <c r="S20" s="211"/>
      <c r="T20" s="48"/>
      <c r="U20" s="208"/>
      <c r="V20" s="211"/>
      <c r="W20" s="48"/>
      <c r="X20" s="228"/>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DQ20" s="113"/>
      <c r="DR20" s="113"/>
      <c r="DS20" s="113"/>
      <c r="DT20" s="113"/>
      <c r="DU20" s="113"/>
      <c r="DV20" s="113"/>
      <c r="DW20" s="113"/>
      <c r="DX20" s="113"/>
      <c r="DY20" s="113"/>
    </row>
    <row r="21" spans="1:129" s="114" customFormat="1" ht="40.5" x14ac:dyDescent="0.25">
      <c r="A21" s="375"/>
      <c r="B21" s="414"/>
      <c r="C21" s="394"/>
      <c r="D21" s="212" t="s">
        <v>1180</v>
      </c>
      <c r="E21" s="206" t="s">
        <v>151</v>
      </c>
      <c r="F21" s="215"/>
      <c r="G21" s="215"/>
      <c r="H21" s="334">
        <v>500000</v>
      </c>
      <c r="I21" s="251"/>
      <c r="J21" s="251"/>
      <c r="K21" s="251"/>
      <c r="L21" s="246">
        <f t="shared" si="1"/>
        <v>500000</v>
      </c>
      <c r="M21" s="374"/>
      <c r="N21" s="237"/>
      <c r="O21" s="212"/>
      <c r="P21" s="238"/>
      <c r="Q21" s="209"/>
      <c r="R21" s="46"/>
      <c r="S21" s="211"/>
      <c r="T21" s="48"/>
      <c r="U21" s="208"/>
      <c r="V21" s="211"/>
      <c r="W21" s="48"/>
      <c r="X21" s="228"/>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c r="CN21" s="113"/>
      <c r="CO21" s="113"/>
      <c r="CP21" s="113"/>
      <c r="CQ21" s="113"/>
      <c r="CR21" s="113"/>
      <c r="CS21" s="113"/>
      <c r="CT21" s="113"/>
      <c r="CU21" s="113"/>
      <c r="CV21" s="113"/>
      <c r="CW21" s="113"/>
      <c r="CX21" s="113"/>
      <c r="CY21" s="113"/>
      <c r="CZ21" s="113"/>
      <c r="DA21" s="113"/>
      <c r="DB21" s="113"/>
      <c r="DC21" s="113"/>
      <c r="DD21" s="113"/>
      <c r="DE21" s="113"/>
      <c r="DF21" s="113"/>
      <c r="DG21" s="113"/>
      <c r="DH21" s="113"/>
      <c r="DI21" s="113"/>
      <c r="DJ21" s="113"/>
      <c r="DK21" s="113"/>
      <c r="DL21" s="113"/>
      <c r="DM21" s="113"/>
      <c r="DN21" s="113"/>
      <c r="DO21" s="113"/>
      <c r="DP21" s="113"/>
      <c r="DQ21" s="113"/>
      <c r="DR21" s="113"/>
      <c r="DS21" s="113"/>
      <c r="DT21" s="113"/>
      <c r="DU21" s="113"/>
      <c r="DV21" s="113"/>
      <c r="DW21" s="113"/>
      <c r="DX21" s="113"/>
      <c r="DY21" s="113"/>
    </row>
    <row r="22" spans="1:129" s="114" customFormat="1" ht="54" x14ac:dyDescent="0.25">
      <c r="A22" s="375"/>
      <c r="B22" s="414"/>
      <c r="C22" s="394"/>
      <c r="D22" s="212" t="s">
        <v>1181</v>
      </c>
      <c r="E22" s="206" t="s">
        <v>232</v>
      </c>
      <c r="F22" s="215"/>
      <c r="G22" s="215"/>
      <c r="H22" s="334">
        <v>4000000</v>
      </c>
      <c r="I22" s="251"/>
      <c r="J22" s="251"/>
      <c r="K22" s="251"/>
      <c r="L22" s="246">
        <f t="shared" si="1"/>
        <v>4000000</v>
      </c>
      <c r="M22" s="374"/>
      <c r="N22" s="237"/>
      <c r="O22" s="212"/>
      <c r="P22" s="238"/>
      <c r="Q22" s="209"/>
      <c r="R22" s="46"/>
      <c r="S22" s="211"/>
      <c r="T22" s="48"/>
      <c r="U22" s="208"/>
      <c r="V22" s="211"/>
      <c r="W22" s="48"/>
      <c r="X22" s="228"/>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113"/>
      <c r="CX22" s="113"/>
      <c r="CY22" s="113"/>
      <c r="CZ22" s="113"/>
      <c r="DA22" s="113"/>
      <c r="DB22" s="113"/>
      <c r="DC22" s="113"/>
      <c r="DD22" s="113"/>
      <c r="DE22" s="113"/>
      <c r="DF22" s="113"/>
      <c r="DG22" s="113"/>
      <c r="DH22" s="113"/>
      <c r="DI22" s="113"/>
      <c r="DJ22" s="113"/>
      <c r="DK22" s="113"/>
      <c r="DL22" s="113"/>
      <c r="DM22" s="113"/>
      <c r="DN22" s="113"/>
      <c r="DO22" s="113"/>
      <c r="DP22" s="113"/>
      <c r="DQ22" s="113"/>
      <c r="DR22" s="113"/>
      <c r="DS22" s="113"/>
      <c r="DT22" s="113"/>
      <c r="DU22" s="113"/>
      <c r="DV22" s="113"/>
      <c r="DW22" s="113"/>
      <c r="DX22" s="113"/>
      <c r="DY22" s="113"/>
    </row>
    <row r="23" spans="1:129" s="114" customFormat="1" ht="27" x14ac:dyDescent="0.25">
      <c r="A23" s="375"/>
      <c r="B23" s="414"/>
      <c r="C23" s="394"/>
      <c r="D23" s="212" t="s">
        <v>1182</v>
      </c>
      <c r="E23" s="206" t="s">
        <v>120</v>
      </c>
      <c r="F23" s="215"/>
      <c r="G23" s="215"/>
      <c r="H23" s="334">
        <v>1000000</v>
      </c>
      <c r="I23" s="251"/>
      <c r="J23" s="251"/>
      <c r="K23" s="251"/>
      <c r="L23" s="246">
        <f t="shared" si="1"/>
        <v>1000000</v>
      </c>
      <c r="M23" s="374"/>
      <c r="N23" s="237"/>
      <c r="O23" s="212"/>
      <c r="P23" s="238"/>
      <c r="Q23" s="209"/>
      <c r="R23" s="46"/>
      <c r="S23" s="211"/>
      <c r="T23" s="48"/>
      <c r="U23" s="208"/>
      <c r="V23" s="211"/>
      <c r="W23" s="48"/>
      <c r="X23" s="228"/>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113"/>
      <c r="DP23" s="113"/>
      <c r="DQ23" s="113"/>
      <c r="DR23" s="113"/>
      <c r="DS23" s="113"/>
      <c r="DT23" s="113"/>
      <c r="DU23" s="113"/>
      <c r="DV23" s="113"/>
      <c r="DW23" s="113"/>
      <c r="DX23" s="113"/>
      <c r="DY23" s="113"/>
    </row>
    <row r="24" spans="1:129" s="114" customFormat="1" ht="25.5" x14ac:dyDescent="0.25">
      <c r="A24" s="363"/>
      <c r="B24" s="415"/>
      <c r="C24" s="395"/>
      <c r="D24" s="212" t="s">
        <v>1183</v>
      </c>
      <c r="E24" s="206" t="s">
        <v>102</v>
      </c>
      <c r="F24" s="215"/>
      <c r="G24" s="215"/>
      <c r="H24" s="334">
        <v>6000000</v>
      </c>
      <c r="I24" s="251"/>
      <c r="J24" s="251"/>
      <c r="K24" s="251"/>
      <c r="L24" s="246">
        <f t="shared" si="1"/>
        <v>6000000</v>
      </c>
      <c r="M24" s="367"/>
      <c r="N24" s="237"/>
      <c r="O24" s="212"/>
      <c r="P24" s="238"/>
      <c r="Q24" s="209"/>
      <c r="R24" s="46"/>
      <c r="S24" s="211"/>
      <c r="T24" s="48"/>
      <c r="U24" s="208"/>
      <c r="V24" s="211"/>
      <c r="W24" s="48"/>
      <c r="X24" s="228"/>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c r="DG24" s="113"/>
      <c r="DH24" s="113"/>
      <c r="DI24" s="113"/>
      <c r="DJ24" s="113"/>
      <c r="DK24" s="113"/>
      <c r="DL24" s="113"/>
      <c r="DM24" s="113"/>
      <c r="DN24" s="113"/>
      <c r="DO24" s="113"/>
      <c r="DP24" s="113"/>
      <c r="DQ24" s="113"/>
      <c r="DR24" s="113"/>
      <c r="DS24" s="113"/>
      <c r="DT24" s="113"/>
      <c r="DU24" s="113"/>
      <c r="DV24" s="113"/>
      <c r="DW24" s="113"/>
      <c r="DX24" s="113"/>
      <c r="DY24" s="113"/>
    </row>
    <row r="25" spans="1:129" s="109" customFormat="1" ht="15" x14ac:dyDescent="0.25">
      <c r="A25" s="93"/>
      <c r="B25" s="93"/>
      <c r="C25" s="93"/>
      <c r="D25" s="93"/>
      <c r="E25" s="106"/>
      <c r="F25" s="102"/>
      <c r="G25" s="102"/>
      <c r="H25" s="93"/>
      <c r="I25" s="94"/>
      <c r="J25" s="93"/>
      <c r="K25" s="93"/>
      <c r="L25" s="103">
        <f>SUM(L12:L24)</f>
        <v>49010000</v>
      </c>
      <c r="M25" s="102"/>
      <c r="N25" s="107"/>
      <c r="O25" s="87"/>
      <c r="P25" s="96"/>
      <c r="Q25" s="105">
        <f>SUM(Q22:Q24)</f>
        <v>0</v>
      </c>
      <c r="R25" s="90"/>
      <c r="S25" s="87"/>
      <c r="T25" s="96"/>
      <c r="U25" s="105">
        <f>SUM(U22:U24)</f>
        <v>0</v>
      </c>
      <c r="V25" s="87"/>
      <c r="W25" s="96"/>
      <c r="X25" s="105">
        <f>SUM(X22:X24)</f>
        <v>0</v>
      </c>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108"/>
    </row>
    <row r="26" spans="1:129" s="114" customFormat="1" ht="71.25" customHeight="1" x14ac:dyDescent="0.25">
      <c r="A26" s="362" t="s">
        <v>1105</v>
      </c>
      <c r="B26" s="413" t="s">
        <v>1103</v>
      </c>
      <c r="C26" s="393" t="s">
        <v>1104</v>
      </c>
      <c r="D26" s="197" t="s">
        <v>1168</v>
      </c>
      <c r="E26" s="206" t="s">
        <v>1167</v>
      </c>
      <c r="F26" s="195"/>
      <c r="G26" s="195"/>
      <c r="H26" s="334">
        <v>4879000</v>
      </c>
      <c r="I26" s="251"/>
      <c r="J26" s="251"/>
      <c r="K26" s="251"/>
      <c r="L26" s="66">
        <f t="shared" si="1"/>
        <v>4879000</v>
      </c>
      <c r="M26" s="412">
        <v>39659000</v>
      </c>
      <c r="N26" s="237"/>
      <c r="O26" s="197"/>
      <c r="P26" s="238"/>
      <c r="Q26" s="195"/>
      <c r="R26" s="46"/>
      <c r="S26" s="196"/>
      <c r="T26" s="48"/>
      <c r="U26" s="194"/>
      <c r="V26" s="196"/>
      <c r="W26" s="48"/>
      <c r="X26" s="228"/>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c r="CY26" s="113"/>
      <c r="CZ26" s="113"/>
      <c r="DA26" s="113"/>
      <c r="DB26" s="113"/>
      <c r="DC26" s="113"/>
      <c r="DD26" s="113"/>
      <c r="DE26" s="113"/>
      <c r="DF26" s="113"/>
      <c r="DG26" s="113"/>
      <c r="DH26" s="113"/>
      <c r="DI26" s="113"/>
      <c r="DJ26" s="113"/>
      <c r="DK26" s="113"/>
      <c r="DL26" s="113"/>
      <c r="DM26" s="113"/>
      <c r="DN26" s="113"/>
      <c r="DO26" s="113"/>
      <c r="DP26" s="113"/>
      <c r="DQ26" s="113"/>
      <c r="DR26" s="113"/>
      <c r="DS26" s="113"/>
      <c r="DT26" s="113"/>
      <c r="DU26" s="113"/>
      <c r="DV26" s="113"/>
      <c r="DW26" s="113"/>
      <c r="DX26" s="113"/>
      <c r="DY26" s="113"/>
    </row>
    <row r="27" spans="1:129" s="114" customFormat="1" ht="40.5" x14ac:dyDescent="0.25">
      <c r="A27" s="375"/>
      <c r="B27" s="414"/>
      <c r="C27" s="394"/>
      <c r="D27" s="212" t="s">
        <v>1170</v>
      </c>
      <c r="E27" s="206" t="s">
        <v>1169</v>
      </c>
      <c r="F27" s="209"/>
      <c r="G27" s="209"/>
      <c r="H27" s="334">
        <v>1280000</v>
      </c>
      <c r="I27" s="251"/>
      <c r="J27" s="251"/>
      <c r="K27" s="251"/>
      <c r="L27" s="66">
        <f t="shared" si="1"/>
        <v>1280000</v>
      </c>
      <c r="M27" s="412"/>
      <c r="N27" s="233"/>
      <c r="O27" s="211"/>
      <c r="P27" s="48"/>
      <c r="Q27" s="208"/>
      <c r="R27" s="46"/>
      <c r="S27" s="211"/>
      <c r="T27" s="48"/>
      <c r="U27" s="208"/>
      <c r="V27" s="211"/>
      <c r="W27" s="48"/>
      <c r="X27" s="228"/>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c r="DB27" s="113"/>
      <c r="DC27" s="113"/>
      <c r="DD27" s="113"/>
      <c r="DE27" s="113"/>
      <c r="DF27" s="113"/>
      <c r="DG27" s="113"/>
      <c r="DH27" s="113"/>
      <c r="DI27" s="113"/>
      <c r="DJ27" s="113"/>
      <c r="DK27" s="113"/>
      <c r="DL27" s="113"/>
      <c r="DM27" s="113"/>
      <c r="DN27" s="113"/>
      <c r="DO27" s="113"/>
      <c r="DP27" s="113"/>
      <c r="DQ27" s="113"/>
      <c r="DR27" s="113"/>
      <c r="DS27" s="113"/>
      <c r="DT27" s="113"/>
      <c r="DU27" s="113"/>
      <c r="DV27" s="113"/>
      <c r="DW27" s="113"/>
      <c r="DX27" s="113"/>
      <c r="DY27" s="113"/>
    </row>
    <row r="28" spans="1:129" s="114" customFormat="1" ht="40.5" x14ac:dyDescent="0.25">
      <c r="A28" s="375"/>
      <c r="B28" s="414"/>
      <c r="C28" s="394"/>
      <c r="D28" s="212" t="s">
        <v>1172</v>
      </c>
      <c r="E28" s="206" t="s">
        <v>138</v>
      </c>
      <c r="F28" s="209"/>
      <c r="G28" s="209"/>
      <c r="H28" s="334">
        <v>500000</v>
      </c>
      <c r="I28" s="251"/>
      <c r="J28" s="251"/>
      <c r="K28" s="251"/>
      <c r="L28" s="66">
        <f t="shared" si="1"/>
        <v>500000</v>
      </c>
      <c r="M28" s="412"/>
      <c r="N28" s="233"/>
      <c r="O28" s="211"/>
      <c r="P28" s="48"/>
      <c r="Q28" s="208"/>
      <c r="R28" s="46"/>
      <c r="S28" s="211"/>
      <c r="T28" s="48"/>
      <c r="U28" s="208"/>
      <c r="V28" s="211"/>
      <c r="W28" s="48"/>
      <c r="X28" s="228"/>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c r="CS28" s="113"/>
      <c r="CT28" s="113"/>
      <c r="CU28" s="113"/>
      <c r="CV28" s="113"/>
      <c r="CW28" s="113"/>
      <c r="CX28" s="113"/>
      <c r="CY28" s="113"/>
      <c r="CZ28" s="113"/>
      <c r="DA28" s="113"/>
      <c r="DB28" s="113"/>
      <c r="DC28" s="113"/>
      <c r="DD28" s="113"/>
      <c r="DE28" s="113"/>
      <c r="DF28" s="113"/>
      <c r="DG28" s="113"/>
      <c r="DH28" s="113"/>
      <c r="DI28" s="113"/>
      <c r="DJ28" s="113"/>
      <c r="DK28" s="113"/>
      <c r="DL28" s="113"/>
      <c r="DM28" s="113"/>
      <c r="DN28" s="113"/>
      <c r="DO28" s="113"/>
      <c r="DP28" s="113"/>
      <c r="DQ28" s="113"/>
      <c r="DR28" s="113"/>
      <c r="DS28" s="113"/>
      <c r="DT28" s="113"/>
      <c r="DU28" s="113"/>
      <c r="DV28" s="113"/>
      <c r="DW28" s="113"/>
      <c r="DX28" s="113"/>
      <c r="DY28" s="113"/>
    </row>
    <row r="29" spans="1:129" s="114" customFormat="1" ht="27" x14ac:dyDescent="0.25">
      <c r="A29" s="375"/>
      <c r="B29" s="414"/>
      <c r="C29" s="394"/>
      <c r="D29" s="212" t="s">
        <v>1173</v>
      </c>
      <c r="E29" s="206" t="s">
        <v>116</v>
      </c>
      <c r="F29" s="209"/>
      <c r="G29" s="209"/>
      <c r="H29" s="334">
        <v>2500000</v>
      </c>
      <c r="I29" s="251"/>
      <c r="J29" s="251"/>
      <c r="K29" s="251"/>
      <c r="L29" s="66">
        <f t="shared" si="1"/>
        <v>2500000</v>
      </c>
      <c r="M29" s="412"/>
      <c r="N29" s="233"/>
      <c r="O29" s="211"/>
      <c r="P29" s="48"/>
      <c r="Q29" s="208"/>
      <c r="R29" s="46"/>
      <c r="S29" s="211"/>
      <c r="T29" s="48"/>
      <c r="U29" s="208"/>
      <c r="V29" s="211"/>
      <c r="W29" s="48"/>
      <c r="X29" s="228"/>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3"/>
      <c r="CG29" s="113"/>
      <c r="CH29" s="113"/>
      <c r="CI29" s="113"/>
      <c r="CJ29" s="113"/>
      <c r="CK29" s="113"/>
      <c r="CL29" s="113"/>
      <c r="CM29" s="113"/>
      <c r="CN29" s="113"/>
      <c r="CO29" s="113"/>
      <c r="CP29" s="113"/>
      <c r="CQ29" s="113"/>
      <c r="CR29" s="113"/>
      <c r="CS29" s="113"/>
      <c r="CT29" s="113"/>
      <c r="CU29" s="113"/>
      <c r="CV29" s="113"/>
      <c r="CW29" s="113"/>
      <c r="CX29" s="113"/>
      <c r="CY29" s="113"/>
      <c r="CZ29" s="113"/>
      <c r="DA29" s="113"/>
      <c r="DB29" s="113"/>
      <c r="DC29" s="113"/>
      <c r="DD29" s="113"/>
      <c r="DE29" s="113"/>
      <c r="DF29" s="113"/>
      <c r="DG29" s="113"/>
      <c r="DH29" s="113"/>
      <c r="DI29" s="113"/>
      <c r="DJ29" s="113"/>
      <c r="DK29" s="113"/>
      <c r="DL29" s="113"/>
      <c r="DM29" s="113"/>
      <c r="DN29" s="113"/>
      <c r="DO29" s="113"/>
      <c r="DP29" s="113"/>
      <c r="DQ29" s="113"/>
      <c r="DR29" s="113"/>
      <c r="DS29" s="113"/>
      <c r="DT29" s="113"/>
      <c r="DU29" s="113"/>
      <c r="DV29" s="113"/>
      <c r="DW29" s="113"/>
      <c r="DX29" s="113"/>
      <c r="DY29" s="113"/>
    </row>
    <row r="30" spans="1:129" s="114" customFormat="1" ht="27" x14ac:dyDescent="0.25">
      <c r="A30" s="375"/>
      <c r="B30" s="414"/>
      <c r="C30" s="394"/>
      <c r="D30" s="212" t="s">
        <v>1176</v>
      </c>
      <c r="E30" s="206" t="s">
        <v>117</v>
      </c>
      <c r="F30" s="209"/>
      <c r="G30" s="209"/>
      <c r="H30" s="334">
        <v>2200000</v>
      </c>
      <c r="I30" s="251"/>
      <c r="J30" s="251"/>
      <c r="K30" s="251"/>
      <c r="L30" s="66">
        <f t="shared" si="1"/>
        <v>2200000</v>
      </c>
      <c r="M30" s="412"/>
      <c r="N30" s="233"/>
      <c r="O30" s="211"/>
      <c r="P30" s="48"/>
      <c r="Q30" s="208"/>
      <c r="R30" s="46"/>
      <c r="S30" s="211"/>
      <c r="T30" s="48"/>
      <c r="U30" s="208"/>
      <c r="V30" s="211"/>
      <c r="W30" s="48"/>
      <c r="X30" s="228"/>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c r="CO30" s="113"/>
      <c r="CP30" s="113"/>
      <c r="CQ30" s="113"/>
      <c r="CR30" s="113"/>
      <c r="CS30" s="113"/>
      <c r="CT30" s="113"/>
      <c r="CU30" s="113"/>
      <c r="CV30" s="113"/>
      <c r="CW30" s="113"/>
      <c r="CX30" s="113"/>
      <c r="CY30" s="113"/>
      <c r="CZ30" s="113"/>
      <c r="DA30" s="113"/>
      <c r="DB30" s="113"/>
      <c r="DC30" s="113"/>
      <c r="DD30" s="113"/>
      <c r="DE30" s="113"/>
      <c r="DF30" s="113"/>
      <c r="DG30" s="113"/>
      <c r="DH30" s="113"/>
      <c r="DI30" s="113"/>
      <c r="DJ30" s="113"/>
      <c r="DK30" s="113"/>
      <c r="DL30" s="113"/>
      <c r="DM30" s="113"/>
      <c r="DN30" s="113"/>
      <c r="DO30" s="113"/>
      <c r="DP30" s="113"/>
      <c r="DQ30" s="113"/>
      <c r="DR30" s="113"/>
      <c r="DS30" s="113"/>
      <c r="DT30" s="113"/>
      <c r="DU30" s="113"/>
      <c r="DV30" s="113"/>
      <c r="DW30" s="113"/>
      <c r="DX30" s="113"/>
      <c r="DY30" s="113"/>
    </row>
    <row r="31" spans="1:129" s="114" customFormat="1" ht="25.5" x14ac:dyDescent="0.25">
      <c r="A31" s="375"/>
      <c r="B31" s="414"/>
      <c r="C31" s="394"/>
      <c r="D31" s="212" t="s">
        <v>1177</v>
      </c>
      <c r="E31" s="206" t="s">
        <v>140</v>
      </c>
      <c r="F31" s="209"/>
      <c r="G31" s="209"/>
      <c r="H31" s="334">
        <v>800000</v>
      </c>
      <c r="I31" s="251"/>
      <c r="J31" s="251"/>
      <c r="K31" s="251"/>
      <c r="L31" s="66">
        <f t="shared" si="1"/>
        <v>800000</v>
      </c>
      <c r="M31" s="412"/>
      <c r="N31" s="233"/>
      <c r="O31" s="211"/>
      <c r="P31" s="48"/>
      <c r="Q31" s="208"/>
      <c r="R31" s="46"/>
      <c r="S31" s="211"/>
      <c r="T31" s="48"/>
      <c r="U31" s="208"/>
      <c r="V31" s="211"/>
      <c r="W31" s="48"/>
      <c r="X31" s="228"/>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3"/>
      <c r="DB31" s="113"/>
      <c r="DC31" s="113"/>
      <c r="DD31" s="113"/>
      <c r="DE31" s="113"/>
      <c r="DF31" s="113"/>
      <c r="DG31" s="113"/>
      <c r="DH31" s="113"/>
      <c r="DI31" s="113"/>
      <c r="DJ31" s="113"/>
      <c r="DK31" s="113"/>
      <c r="DL31" s="113"/>
      <c r="DM31" s="113"/>
      <c r="DN31" s="113"/>
      <c r="DO31" s="113"/>
      <c r="DP31" s="113"/>
      <c r="DQ31" s="113"/>
      <c r="DR31" s="113"/>
      <c r="DS31" s="113"/>
      <c r="DT31" s="113"/>
      <c r="DU31" s="113"/>
      <c r="DV31" s="113"/>
      <c r="DW31" s="113"/>
      <c r="DX31" s="113"/>
      <c r="DY31" s="113"/>
    </row>
    <row r="32" spans="1:129" s="114" customFormat="1" ht="27" x14ac:dyDescent="0.25">
      <c r="A32" s="375"/>
      <c r="B32" s="414"/>
      <c r="C32" s="394"/>
      <c r="D32" s="212" t="s">
        <v>1178</v>
      </c>
      <c r="E32" s="206" t="s">
        <v>143</v>
      </c>
      <c r="F32" s="209"/>
      <c r="G32" s="209"/>
      <c r="H32" s="334">
        <v>16600000</v>
      </c>
      <c r="I32" s="251"/>
      <c r="J32" s="251"/>
      <c r="K32" s="251"/>
      <c r="L32" s="66">
        <f t="shared" si="1"/>
        <v>16600000</v>
      </c>
      <c r="M32" s="412"/>
      <c r="N32" s="233"/>
      <c r="O32" s="211"/>
      <c r="P32" s="48"/>
      <c r="Q32" s="208"/>
      <c r="R32" s="46"/>
      <c r="S32" s="211"/>
      <c r="T32" s="48"/>
      <c r="U32" s="208"/>
      <c r="V32" s="211"/>
      <c r="W32" s="48"/>
      <c r="X32" s="228"/>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13"/>
      <c r="CT32" s="113"/>
      <c r="CU32" s="113"/>
      <c r="CV32" s="113"/>
      <c r="CW32" s="113"/>
      <c r="CX32" s="113"/>
      <c r="CY32" s="113"/>
      <c r="CZ32" s="113"/>
      <c r="DA32" s="113"/>
      <c r="DB32" s="113"/>
      <c r="DC32" s="113"/>
      <c r="DD32" s="113"/>
      <c r="DE32" s="113"/>
      <c r="DF32" s="113"/>
      <c r="DG32" s="113"/>
      <c r="DH32" s="113"/>
      <c r="DI32" s="113"/>
      <c r="DJ32" s="113"/>
      <c r="DK32" s="113"/>
      <c r="DL32" s="113"/>
      <c r="DM32" s="113"/>
      <c r="DN32" s="113"/>
      <c r="DO32" s="113"/>
      <c r="DP32" s="113"/>
      <c r="DQ32" s="113"/>
      <c r="DR32" s="113"/>
      <c r="DS32" s="113"/>
      <c r="DT32" s="113"/>
      <c r="DU32" s="113"/>
      <c r="DV32" s="113"/>
      <c r="DW32" s="113"/>
      <c r="DX32" s="113"/>
      <c r="DY32" s="113"/>
    </row>
    <row r="33" spans="1:129" s="114" customFormat="1" ht="67.5" x14ac:dyDescent="0.25">
      <c r="A33" s="375"/>
      <c r="B33" s="414"/>
      <c r="C33" s="394"/>
      <c r="D33" s="212" t="s">
        <v>1179</v>
      </c>
      <c r="E33" s="206" t="s">
        <v>100</v>
      </c>
      <c r="F33" s="209"/>
      <c r="G33" s="209"/>
      <c r="H33" s="334">
        <v>1200000</v>
      </c>
      <c r="I33" s="251"/>
      <c r="J33" s="251"/>
      <c r="K33" s="251"/>
      <c r="L33" s="66">
        <f t="shared" si="1"/>
        <v>1200000</v>
      </c>
      <c r="M33" s="412"/>
      <c r="N33" s="233"/>
      <c r="O33" s="211"/>
      <c r="P33" s="48"/>
      <c r="Q33" s="208"/>
      <c r="R33" s="46"/>
      <c r="S33" s="211"/>
      <c r="T33" s="48"/>
      <c r="U33" s="208"/>
      <c r="V33" s="211"/>
      <c r="W33" s="48"/>
      <c r="X33" s="228"/>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c r="CN33" s="113"/>
      <c r="CO33" s="113"/>
      <c r="CP33" s="113"/>
      <c r="CQ33" s="113"/>
      <c r="CR33" s="113"/>
      <c r="CS33" s="113"/>
      <c r="CT33" s="113"/>
      <c r="CU33" s="113"/>
      <c r="CV33" s="113"/>
      <c r="CW33" s="113"/>
      <c r="CX33" s="113"/>
      <c r="CY33" s="113"/>
      <c r="CZ33" s="113"/>
      <c r="DA33" s="113"/>
      <c r="DB33" s="113"/>
      <c r="DC33" s="113"/>
      <c r="DD33" s="113"/>
      <c r="DE33" s="113"/>
      <c r="DF33" s="113"/>
      <c r="DG33" s="113"/>
      <c r="DH33" s="113"/>
      <c r="DI33" s="113"/>
      <c r="DJ33" s="113"/>
      <c r="DK33" s="113"/>
      <c r="DL33" s="113"/>
      <c r="DM33" s="113"/>
      <c r="DN33" s="113"/>
      <c r="DO33" s="113"/>
      <c r="DP33" s="113"/>
      <c r="DQ33" s="113"/>
      <c r="DR33" s="113"/>
      <c r="DS33" s="113"/>
      <c r="DT33" s="113"/>
      <c r="DU33" s="113"/>
      <c r="DV33" s="113"/>
      <c r="DW33" s="113"/>
      <c r="DX33" s="113"/>
      <c r="DY33" s="113"/>
    </row>
    <row r="34" spans="1:129" s="114" customFormat="1" ht="40.5" x14ac:dyDescent="0.25">
      <c r="A34" s="375"/>
      <c r="B34" s="414"/>
      <c r="C34" s="394"/>
      <c r="D34" s="212" t="s">
        <v>1180</v>
      </c>
      <c r="E34" s="206" t="s">
        <v>151</v>
      </c>
      <c r="F34" s="209"/>
      <c r="G34" s="209"/>
      <c r="H34" s="334">
        <v>500000</v>
      </c>
      <c r="I34" s="251"/>
      <c r="J34" s="251"/>
      <c r="K34" s="251"/>
      <c r="L34" s="66">
        <f t="shared" si="1"/>
        <v>500000</v>
      </c>
      <c r="M34" s="412"/>
      <c r="N34" s="233"/>
      <c r="O34" s="211"/>
      <c r="P34" s="48"/>
      <c r="Q34" s="208"/>
      <c r="R34" s="46"/>
      <c r="S34" s="211"/>
      <c r="T34" s="48"/>
      <c r="U34" s="208"/>
      <c r="V34" s="211"/>
      <c r="W34" s="48"/>
      <c r="X34" s="228"/>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c r="CS34" s="113"/>
      <c r="CT34" s="113"/>
      <c r="CU34" s="113"/>
      <c r="CV34" s="113"/>
      <c r="CW34" s="113"/>
      <c r="CX34" s="113"/>
      <c r="CY34" s="113"/>
      <c r="CZ34" s="113"/>
      <c r="DA34" s="113"/>
      <c r="DB34" s="113"/>
      <c r="DC34" s="113"/>
      <c r="DD34" s="113"/>
      <c r="DE34" s="113"/>
      <c r="DF34" s="113"/>
      <c r="DG34" s="113"/>
      <c r="DH34" s="113"/>
      <c r="DI34" s="113"/>
      <c r="DJ34" s="113"/>
      <c r="DK34" s="113"/>
      <c r="DL34" s="113"/>
      <c r="DM34" s="113"/>
      <c r="DN34" s="113"/>
      <c r="DO34" s="113"/>
      <c r="DP34" s="113"/>
      <c r="DQ34" s="113"/>
      <c r="DR34" s="113"/>
      <c r="DS34" s="113"/>
      <c r="DT34" s="113"/>
      <c r="DU34" s="113"/>
      <c r="DV34" s="113"/>
      <c r="DW34" s="113"/>
      <c r="DX34" s="113"/>
      <c r="DY34" s="113"/>
    </row>
    <row r="35" spans="1:129" s="114" customFormat="1" ht="25.5" x14ac:dyDescent="0.25">
      <c r="A35" s="363"/>
      <c r="B35" s="415"/>
      <c r="C35" s="395"/>
      <c r="D35" s="212" t="s">
        <v>1183</v>
      </c>
      <c r="E35" s="206" t="s">
        <v>102</v>
      </c>
      <c r="F35" s="209"/>
      <c r="G35" s="209"/>
      <c r="H35" s="334">
        <v>9200000</v>
      </c>
      <c r="I35" s="251"/>
      <c r="J35" s="251"/>
      <c r="K35" s="251"/>
      <c r="L35" s="66">
        <f t="shared" si="1"/>
        <v>9200000</v>
      </c>
      <c r="M35" s="412"/>
      <c r="N35" s="233"/>
      <c r="O35" s="211"/>
      <c r="P35" s="48"/>
      <c r="Q35" s="208"/>
      <c r="R35" s="46"/>
      <c r="S35" s="211"/>
      <c r="T35" s="48"/>
      <c r="U35" s="208"/>
      <c r="V35" s="211"/>
      <c r="W35" s="48"/>
      <c r="X35" s="228"/>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3"/>
      <c r="CD35" s="113"/>
      <c r="CE35" s="113"/>
      <c r="CF35" s="113"/>
      <c r="CG35" s="113"/>
      <c r="CH35" s="113"/>
      <c r="CI35" s="113"/>
      <c r="CJ35" s="113"/>
      <c r="CK35" s="113"/>
      <c r="CL35" s="113"/>
      <c r="CM35" s="113"/>
      <c r="CN35" s="113"/>
      <c r="CO35" s="113"/>
      <c r="CP35" s="113"/>
      <c r="CQ35" s="113"/>
      <c r="CR35" s="113"/>
      <c r="CS35" s="113"/>
      <c r="CT35" s="113"/>
      <c r="CU35" s="113"/>
      <c r="CV35" s="113"/>
      <c r="CW35" s="113"/>
      <c r="CX35" s="113"/>
      <c r="CY35" s="113"/>
      <c r="CZ35" s="113"/>
      <c r="DA35" s="113"/>
      <c r="DB35" s="113"/>
      <c r="DC35" s="113"/>
      <c r="DD35" s="113"/>
      <c r="DE35" s="113"/>
      <c r="DF35" s="113"/>
      <c r="DG35" s="113"/>
      <c r="DH35" s="113"/>
      <c r="DI35" s="113"/>
      <c r="DJ35" s="113"/>
      <c r="DK35" s="113"/>
      <c r="DL35" s="113"/>
      <c r="DM35" s="113"/>
      <c r="DN35" s="113"/>
      <c r="DO35" s="113"/>
      <c r="DP35" s="113"/>
      <c r="DQ35" s="113"/>
      <c r="DR35" s="113"/>
      <c r="DS35" s="113"/>
      <c r="DT35" s="113"/>
      <c r="DU35" s="113"/>
      <c r="DV35" s="113"/>
      <c r="DW35" s="113"/>
      <c r="DX35" s="113"/>
      <c r="DY35" s="113"/>
    </row>
    <row r="36" spans="1:129" s="109" customFormat="1" ht="15.75" thickBot="1" x14ac:dyDescent="0.3">
      <c r="A36" s="93"/>
      <c r="B36" s="93"/>
      <c r="C36" s="93"/>
      <c r="D36" s="93"/>
      <c r="E36" s="106"/>
      <c r="F36" s="102"/>
      <c r="G36" s="102"/>
      <c r="H36" s="93"/>
      <c r="I36" s="94"/>
      <c r="J36" s="93"/>
      <c r="K36" s="93"/>
      <c r="L36" s="103">
        <f>SUM(L26:L35)</f>
        <v>39659000</v>
      </c>
      <c r="M36" s="102"/>
      <c r="N36" s="107"/>
      <c r="O36" s="87"/>
      <c r="P36" s="96"/>
      <c r="Q36" s="105">
        <f>SUM(Q33:Q35)</f>
        <v>0</v>
      </c>
      <c r="R36" s="90"/>
      <c r="S36" s="87"/>
      <c r="T36" s="96"/>
      <c r="U36" s="105">
        <f>SUM(U33:U35)</f>
        <v>0</v>
      </c>
      <c r="V36" s="87"/>
      <c r="W36" s="96"/>
      <c r="X36" s="105">
        <f>SUM(X33:X35)</f>
        <v>0</v>
      </c>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row>
    <row r="37" spans="1:129" s="64" customFormat="1" ht="17.25" thickBot="1" x14ac:dyDescent="0.35">
      <c r="A37" s="52"/>
      <c r="B37" s="52"/>
      <c r="C37" s="42"/>
      <c r="D37" s="42"/>
      <c r="E37" s="42"/>
      <c r="F37" s="53"/>
      <c r="G37" s="42"/>
      <c r="H37" s="42"/>
      <c r="I37" s="236"/>
      <c r="J37" s="54" t="s">
        <v>29</v>
      </c>
      <c r="K37" s="55"/>
      <c r="L37" s="56">
        <f>+L11+L25+L36</f>
        <v>130550000</v>
      </c>
      <c r="M37" s="57"/>
      <c r="N37" s="57"/>
      <c r="O37" s="57"/>
      <c r="P37" s="57"/>
      <c r="Q37" s="68">
        <f>+Q11</f>
        <v>0</v>
      </c>
      <c r="R37" s="58">
        <f>(Q37*1)/L37</f>
        <v>0</v>
      </c>
      <c r="S37" s="85"/>
      <c r="T37" s="115"/>
      <c r="U37" s="116">
        <f>+U11+U25+U36</f>
        <v>0</v>
      </c>
      <c r="V37" s="85"/>
      <c r="W37" s="115"/>
      <c r="X37" s="117">
        <f>+X11+X25+X36</f>
        <v>0</v>
      </c>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row>
    <row r="38" spans="1:129" ht="15" hidden="1" x14ac:dyDescent="0.25">
      <c r="R38" s="4"/>
    </row>
    <row r="39" spans="1:129" ht="15" hidden="1" x14ac:dyDescent="0.25">
      <c r="Q39" s="39"/>
      <c r="R39" s="6"/>
      <c r="S39" s="39"/>
    </row>
    <row r="40" spans="1:129" ht="15" hidden="1" x14ac:dyDescent="0.25">
      <c r="Q40" s="39"/>
      <c r="R40" s="6"/>
      <c r="S40" s="39"/>
    </row>
    <row r="41" spans="1:129" ht="15" hidden="1" x14ac:dyDescent="0.25">
      <c r="Q41" s="39"/>
      <c r="R41" s="6"/>
      <c r="S41" s="39"/>
    </row>
    <row r="42" spans="1:129" ht="15" hidden="1" x14ac:dyDescent="0.25">
      <c r="Q42" s="39"/>
      <c r="R42" s="6"/>
      <c r="S42" s="39"/>
    </row>
    <row r="43" spans="1:129" ht="15" hidden="1" x14ac:dyDescent="0.25">
      <c r="Q43" s="39"/>
      <c r="R43" s="6"/>
      <c r="S43" s="39"/>
    </row>
    <row r="44" spans="1:129" ht="15" hidden="1" x14ac:dyDescent="0.25">
      <c r="Q44" s="39"/>
      <c r="R44" s="6"/>
      <c r="S44" s="39"/>
    </row>
    <row r="45" spans="1:129" ht="15" hidden="1" x14ac:dyDescent="0.25">
      <c r="Q45" s="39"/>
      <c r="R45" s="6"/>
      <c r="S45" s="39"/>
    </row>
    <row r="46" spans="1:129" ht="15" hidden="1" x14ac:dyDescent="0.25">
      <c r="Q46" s="39"/>
      <c r="R46" s="6"/>
      <c r="S46" s="39"/>
    </row>
    <row r="47" spans="1:129" ht="15" hidden="1" x14ac:dyDescent="0.25">
      <c r="Q47" s="39"/>
      <c r="R47" s="7"/>
      <c r="S47" s="39"/>
    </row>
    <row r="48" spans="1:129"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x14ac:dyDescent="0.25"/>
    <row r="57" ht="15" hidden="1" x14ac:dyDescent="0.25"/>
    <row r="58" ht="15" hidden="1" x14ac:dyDescent="0.25"/>
    <row r="59" ht="15" hidden="1" x14ac:dyDescent="0.25"/>
    <row r="60" ht="15" hidden="1" x14ac:dyDescent="0.25"/>
    <row r="61" ht="15" hidden="1" x14ac:dyDescent="0.25"/>
    <row r="62" ht="15" hidden="1" x14ac:dyDescent="0.25"/>
    <row r="63" ht="15" hidden="1" x14ac:dyDescent="0.25"/>
    <row r="64"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row r="821" ht="15" hidden="1" customHeight="1" x14ac:dyDescent="0.25"/>
    <row r="822" ht="15" hidden="1" customHeight="1" x14ac:dyDescent="0.25"/>
    <row r="823" ht="15" hidden="1" customHeight="1" x14ac:dyDescent="0.25"/>
    <row r="824" ht="15" hidden="1" customHeight="1" x14ac:dyDescent="0.25"/>
    <row r="825" ht="15" hidden="1" customHeight="1" x14ac:dyDescent="0.25"/>
    <row r="826" ht="15" hidden="1" customHeight="1" x14ac:dyDescent="0.25"/>
    <row r="827" ht="15" hidden="1" customHeight="1" x14ac:dyDescent="0.25"/>
    <row r="828" ht="15" hidden="1" customHeight="1" x14ac:dyDescent="0.25"/>
    <row r="829" ht="15" hidden="1" customHeight="1" x14ac:dyDescent="0.25"/>
    <row r="830" ht="15" hidden="1" customHeight="1" x14ac:dyDescent="0.25"/>
    <row r="831" ht="15" hidden="1" customHeight="1" x14ac:dyDescent="0.25"/>
    <row r="832" ht="15" hidden="1" customHeight="1" x14ac:dyDescent="0.25"/>
    <row r="833" ht="15" hidden="1" customHeight="1" x14ac:dyDescent="0.25"/>
    <row r="834" ht="15" hidden="1" customHeight="1" x14ac:dyDescent="0.25"/>
    <row r="835" ht="15" hidden="1" customHeight="1" x14ac:dyDescent="0.25"/>
    <row r="836" ht="15" hidden="1" customHeight="1" x14ac:dyDescent="0.25"/>
    <row r="837" ht="15" hidden="1" customHeight="1" x14ac:dyDescent="0.25"/>
    <row r="838" ht="15" hidden="1" customHeight="1" x14ac:dyDescent="0.25"/>
    <row r="839" ht="15" hidden="1" customHeight="1" x14ac:dyDescent="0.25"/>
    <row r="840" ht="15" hidden="1" customHeight="1" x14ac:dyDescent="0.25"/>
    <row r="841" ht="15" hidden="1" customHeight="1" x14ac:dyDescent="0.25"/>
    <row r="842" ht="15" hidden="1" customHeight="1" x14ac:dyDescent="0.25"/>
    <row r="843" ht="15" hidden="1" customHeight="1" x14ac:dyDescent="0.25"/>
    <row r="844" ht="15" hidden="1" customHeight="1" x14ac:dyDescent="0.25"/>
    <row r="845" ht="15" hidden="1" customHeight="1" x14ac:dyDescent="0.25"/>
    <row r="846" ht="15" hidden="1" customHeight="1" x14ac:dyDescent="0.25"/>
    <row r="847" ht="15" hidden="1" customHeight="1" x14ac:dyDescent="0.25"/>
    <row r="848" ht="15" hidden="1" customHeight="1" x14ac:dyDescent="0.25"/>
    <row r="849" ht="15" hidden="1" customHeight="1" x14ac:dyDescent="0.25"/>
    <row r="850" ht="15" hidden="1" customHeight="1" x14ac:dyDescent="0.25"/>
    <row r="851" ht="15" hidden="1" customHeight="1" x14ac:dyDescent="0.25"/>
  </sheetData>
  <sheetProtection algorithmName="SHA-512" hashValue="SkK9+2ZANCM9Sar07WSXwy4dDgbeFo3K0Fps5+CzYL3uiJSgjBv1pL9HQXucKnfqk99WlBuet5rgBFnT5cwPfQ==" saltValue="3GzmTywJ8JgP7mm0JDSqag==" spinCount="100000" sheet="1" formatCells="0" formatColumns="0" formatRows="0" insertColumns="0" insertRows="0" insertHyperlinks="0" deleteColumns="0" deleteRows="0" sort="0" autoFilter="0" pivotTables="0"/>
  <mergeCells count="20">
    <mergeCell ref="M12:M24"/>
    <mergeCell ref="M26:M35"/>
    <mergeCell ref="A12:A24"/>
    <mergeCell ref="B12:B24"/>
    <mergeCell ref="C12:C24"/>
    <mergeCell ref="C26:C35"/>
    <mergeCell ref="B26:B35"/>
    <mergeCell ref="A26:A35"/>
    <mergeCell ref="W2:X2"/>
    <mergeCell ref="B3:V3"/>
    <mergeCell ref="W3:X3"/>
    <mergeCell ref="B4:V5"/>
    <mergeCell ref="W4:X4"/>
    <mergeCell ref="W5:X5"/>
    <mergeCell ref="A8:A10"/>
    <mergeCell ref="B8:B10"/>
    <mergeCell ref="C8:C10"/>
    <mergeCell ref="M8:M10"/>
    <mergeCell ref="A2:A5"/>
    <mergeCell ref="B2:V2"/>
  </mergeCells>
  <conditionalFormatting sqref="R47:R1048576 R7:R10 R37">
    <cfRule type="cellIs" dxfId="1049" priority="31" operator="between">
      <formula>0.51</formula>
      <formula>0.69</formula>
    </cfRule>
    <cfRule type="cellIs" dxfId="1048" priority="32" operator="between">
      <formula>0.51</formula>
      <formula>0.69</formula>
    </cfRule>
    <cfRule type="cellIs" dxfId="1047" priority="33" operator="lessThan">
      <formula>0.5</formula>
    </cfRule>
    <cfRule type="cellIs" dxfId="1046" priority="34" operator="greaterThan">
      <formula>0.7</formula>
    </cfRule>
    <cfRule type="cellIs" dxfId="1045" priority="35" operator="between">
      <formula>0.51</formula>
      <formula>0.69</formula>
    </cfRule>
    <cfRule type="cellIs" dxfId="1044" priority="36" operator="lessThan">
      <formula>50</formula>
    </cfRule>
    <cfRule type="cellIs" dxfId="1043" priority="37" operator="greaterThan">
      <formula>0.7</formula>
    </cfRule>
    <cfRule type="cellIs" dxfId="1042" priority="38" operator="between">
      <formula>0.51</formula>
      <formula>0.69</formula>
    </cfRule>
    <cfRule type="cellIs" dxfId="1041" priority="39" operator="lessThan">
      <formula>0.5</formula>
    </cfRule>
    <cfRule type="cellIs" dxfId="1040" priority="40" operator="greaterThan">
      <formula>0.7</formula>
    </cfRule>
  </conditionalFormatting>
  <conditionalFormatting sqref="R11:R24 R26:R35">
    <cfRule type="cellIs" dxfId="1039" priority="21" operator="between">
      <formula>0.51</formula>
      <formula>0.69</formula>
    </cfRule>
    <cfRule type="cellIs" dxfId="1038" priority="22" operator="between">
      <formula>0.51</formula>
      <formula>0.69</formula>
    </cfRule>
    <cfRule type="cellIs" dxfId="1037" priority="23" operator="lessThan">
      <formula>0.5</formula>
    </cfRule>
    <cfRule type="cellIs" dxfId="1036" priority="24" operator="greaterThan">
      <formula>0.7</formula>
    </cfRule>
    <cfRule type="cellIs" dxfId="1035" priority="25" operator="between">
      <formula>0.51</formula>
      <formula>0.69</formula>
    </cfRule>
    <cfRule type="cellIs" dxfId="1034" priority="26" operator="lessThan">
      <formula>50</formula>
    </cfRule>
    <cfRule type="cellIs" dxfId="1033" priority="27" operator="greaterThan">
      <formula>0.7</formula>
    </cfRule>
    <cfRule type="cellIs" dxfId="1032" priority="28" operator="between">
      <formula>0.51</formula>
      <formula>0.69</formula>
    </cfRule>
    <cfRule type="cellIs" dxfId="1031" priority="29" operator="lessThan">
      <formula>0.5</formula>
    </cfRule>
    <cfRule type="cellIs" dxfId="1030" priority="30" operator="greaterThan">
      <formula>0.7</formula>
    </cfRule>
  </conditionalFormatting>
  <conditionalFormatting sqref="R25">
    <cfRule type="cellIs" dxfId="1029" priority="11" operator="between">
      <formula>0.51</formula>
      <formula>0.69</formula>
    </cfRule>
    <cfRule type="cellIs" dxfId="1028" priority="12" operator="between">
      <formula>0.51</formula>
      <formula>0.69</formula>
    </cfRule>
    <cfRule type="cellIs" dxfId="1027" priority="13" operator="lessThan">
      <formula>0.5</formula>
    </cfRule>
    <cfRule type="cellIs" dxfId="1026" priority="14" operator="greaterThan">
      <formula>0.7</formula>
    </cfRule>
    <cfRule type="cellIs" dxfId="1025" priority="15" operator="between">
      <formula>0.51</formula>
      <formula>0.69</formula>
    </cfRule>
    <cfRule type="cellIs" dxfId="1024" priority="16" operator="lessThan">
      <formula>50</formula>
    </cfRule>
    <cfRule type="cellIs" dxfId="1023" priority="17" operator="greaterThan">
      <formula>0.7</formula>
    </cfRule>
    <cfRule type="cellIs" dxfId="1022" priority="18" operator="between">
      <formula>0.51</formula>
      <formula>0.69</formula>
    </cfRule>
    <cfRule type="cellIs" dxfId="1021" priority="19" operator="lessThan">
      <formula>0.5</formula>
    </cfRule>
    <cfRule type="cellIs" dxfId="1020" priority="20" operator="greaterThan">
      <formula>0.7</formula>
    </cfRule>
  </conditionalFormatting>
  <conditionalFormatting sqref="R36">
    <cfRule type="cellIs" dxfId="1019" priority="1" operator="between">
      <formula>0.51</formula>
      <formula>0.69</formula>
    </cfRule>
    <cfRule type="cellIs" dxfId="1018" priority="2" operator="between">
      <formula>0.51</formula>
      <formula>0.69</formula>
    </cfRule>
    <cfRule type="cellIs" dxfId="1017" priority="3" operator="lessThan">
      <formula>0.5</formula>
    </cfRule>
    <cfRule type="cellIs" dxfId="1016" priority="4" operator="greaterThan">
      <formula>0.7</formula>
    </cfRule>
    <cfRule type="cellIs" dxfId="1015" priority="5" operator="between">
      <formula>0.51</formula>
      <formula>0.69</formula>
    </cfRule>
    <cfRule type="cellIs" dxfId="1014" priority="6" operator="lessThan">
      <formula>50</formula>
    </cfRule>
    <cfRule type="cellIs" dxfId="1013" priority="7" operator="greaterThan">
      <formula>0.7</formula>
    </cfRule>
    <cfRule type="cellIs" dxfId="1012" priority="8" operator="between">
      <formula>0.51</formula>
      <formula>0.69</formula>
    </cfRule>
    <cfRule type="cellIs" dxfId="1011" priority="9" operator="lessThan">
      <formula>0.5</formula>
    </cfRule>
    <cfRule type="cellIs" dxfId="1010" priority="10" operator="greaterThan">
      <formula>0.7</formula>
    </cfRule>
  </conditionalFormatting>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482B"/>
  </sheetPr>
  <dimension ref="A1:EB829"/>
  <sheetViews>
    <sheetView showGridLines="0" zoomScale="70" zoomScaleNormal="70" workbookViewId="0">
      <selection activeCell="A17" sqref="A17:XFD829"/>
    </sheetView>
  </sheetViews>
  <sheetFormatPr baseColWidth="10" defaultColWidth="0" defaultRowHeight="0" customHeight="1" zeroHeight="1" x14ac:dyDescent="0.25"/>
  <cols>
    <col min="1" max="1" width="11.42578125" style="40" customWidth="1"/>
    <col min="2" max="2" width="45.7109375" style="40" customWidth="1"/>
    <col min="3" max="3" width="17.28515625" style="40" customWidth="1"/>
    <col min="4" max="4" width="14.7109375" style="40" customWidth="1"/>
    <col min="5" max="5" width="42.85546875" style="40" customWidth="1"/>
    <col min="6" max="6" width="21.140625" style="1" hidden="1" customWidth="1"/>
    <col min="7" max="7" width="19.85546875" style="40" hidden="1" customWidth="1"/>
    <col min="8" max="8" width="11.42578125" style="40" hidden="1" customWidth="1"/>
    <col min="9" max="9" width="12.7109375" style="40" hidden="1" customWidth="1"/>
    <col min="10" max="10" width="15.140625" style="40" hidden="1" customWidth="1"/>
    <col min="11" max="11" width="15" style="40" hidden="1" customWidth="1"/>
    <col min="12" max="12" width="18.7109375" style="40" bestFit="1" customWidth="1"/>
    <col min="13" max="13" width="29.28515625" style="40" customWidth="1"/>
    <col min="14" max="14" width="15.7109375" style="40" customWidth="1"/>
    <col min="15" max="15" width="11.42578125" style="40" customWidth="1"/>
    <col min="16" max="16" width="15.42578125" style="40" bestFit="1" customWidth="1"/>
    <col min="17" max="17" width="18.28515625" style="40" bestFit="1" customWidth="1"/>
    <col min="18" max="18" width="11.5703125" style="3" bestFit="1" customWidth="1"/>
    <col min="19" max="19" width="11.42578125" style="40" customWidth="1"/>
    <col min="20" max="20" width="16.7109375" style="35" bestFit="1" customWidth="1"/>
    <col min="21" max="21" width="18.28515625" style="40" bestFit="1" customWidth="1"/>
    <col min="22" max="22" width="11.42578125" style="40" customWidth="1"/>
    <col min="23" max="23" width="14.5703125" style="35" customWidth="1"/>
    <col min="24" max="24" width="19" style="40" bestFit="1" customWidth="1"/>
    <col min="25" max="129" width="11.5703125" style="39" hidden="1" customWidth="1"/>
    <col min="130" max="132" width="11.5703125" style="40" hidden="1" customWidth="1"/>
    <col min="133" max="16384" width="11.42578125" style="40" hidden="1"/>
  </cols>
  <sheetData>
    <row r="1" spans="1:129" ht="15" x14ac:dyDescent="0.25">
      <c r="A1" s="24"/>
      <c r="B1" s="25"/>
      <c r="C1" s="25"/>
      <c r="D1" s="26"/>
      <c r="E1" s="26"/>
      <c r="F1" s="27"/>
      <c r="G1" s="28"/>
      <c r="H1" s="28"/>
      <c r="I1" s="28"/>
      <c r="J1" s="28"/>
      <c r="K1" s="29"/>
      <c r="L1" s="24"/>
      <c r="M1" s="24"/>
      <c r="N1" s="24"/>
      <c r="O1" s="24"/>
      <c r="P1" s="24"/>
      <c r="Q1" s="24"/>
      <c r="R1" s="24"/>
      <c r="S1" s="24"/>
      <c r="T1" s="36"/>
      <c r="U1" s="24"/>
      <c r="V1" s="24"/>
      <c r="W1" s="36"/>
    </row>
    <row r="2" spans="1:129" ht="15" x14ac:dyDescent="0.25">
      <c r="A2" s="386"/>
      <c r="B2" s="387"/>
      <c r="C2" s="387"/>
      <c r="D2" s="387"/>
      <c r="E2" s="387"/>
      <c r="F2" s="387"/>
      <c r="G2" s="387"/>
      <c r="H2" s="387"/>
      <c r="I2" s="387"/>
      <c r="J2" s="387"/>
      <c r="K2" s="387"/>
      <c r="L2" s="387"/>
      <c r="M2" s="387"/>
      <c r="N2" s="387"/>
      <c r="O2" s="387"/>
      <c r="P2" s="387"/>
      <c r="Q2" s="387"/>
      <c r="R2" s="387"/>
      <c r="S2" s="387"/>
      <c r="T2" s="387"/>
      <c r="U2" s="387"/>
      <c r="V2" s="387"/>
      <c r="W2" s="390" t="s">
        <v>86</v>
      </c>
      <c r="X2" s="390"/>
    </row>
    <row r="3" spans="1:129" ht="15" customHeight="1" x14ac:dyDescent="0.25">
      <c r="A3" s="386"/>
      <c r="B3" s="391"/>
      <c r="C3" s="391"/>
      <c r="D3" s="391"/>
      <c r="E3" s="391"/>
      <c r="F3" s="391"/>
      <c r="G3" s="391"/>
      <c r="H3" s="391"/>
      <c r="I3" s="391"/>
      <c r="J3" s="391"/>
      <c r="K3" s="391"/>
      <c r="L3" s="391"/>
      <c r="M3" s="391"/>
      <c r="N3" s="391"/>
      <c r="O3" s="391"/>
      <c r="P3" s="391"/>
      <c r="Q3" s="391"/>
      <c r="R3" s="391"/>
      <c r="S3" s="391"/>
      <c r="T3" s="391"/>
      <c r="U3" s="391"/>
      <c r="V3" s="391"/>
      <c r="W3" s="390" t="s">
        <v>88</v>
      </c>
      <c r="X3" s="390"/>
    </row>
    <row r="4" spans="1:129" ht="15" customHeight="1" x14ac:dyDescent="0.25">
      <c r="A4" s="386"/>
      <c r="B4" s="391"/>
      <c r="C4" s="391"/>
      <c r="D4" s="391"/>
      <c r="E4" s="391"/>
      <c r="F4" s="391"/>
      <c r="G4" s="391"/>
      <c r="H4" s="391"/>
      <c r="I4" s="391"/>
      <c r="J4" s="391"/>
      <c r="K4" s="391"/>
      <c r="L4" s="391"/>
      <c r="M4" s="391"/>
      <c r="N4" s="391"/>
      <c r="O4" s="391"/>
      <c r="P4" s="391"/>
      <c r="Q4" s="391"/>
      <c r="R4" s="391"/>
      <c r="S4" s="391"/>
      <c r="T4" s="391"/>
      <c r="U4" s="391"/>
      <c r="V4" s="391"/>
      <c r="W4" s="390" t="s">
        <v>90</v>
      </c>
      <c r="X4" s="390"/>
    </row>
    <row r="5" spans="1:129" ht="15" x14ac:dyDescent="0.25">
      <c r="A5" s="386"/>
      <c r="B5" s="391"/>
      <c r="C5" s="391"/>
      <c r="D5" s="391"/>
      <c r="E5" s="391"/>
      <c r="F5" s="391"/>
      <c r="G5" s="391"/>
      <c r="H5" s="391"/>
      <c r="I5" s="391"/>
      <c r="J5" s="391"/>
      <c r="K5" s="391"/>
      <c r="L5" s="391"/>
      <c r="M5" s="391"/>
      <c r="N5" s="391"/>
      <c r="O5" s="391"/>
      <c r="P5" s="391"/>
      <c r="Q5" s="391"/>
      <c r="R5" s="391"/>
      <c r="S5" s="391"/>
      <c r="T5" s="391"/>
      <c r="U5" s="391"/>
      <c r="V5" s="391"/>
      <c r="W5" s="390" t="s">
        <v>91</v>
      </c>
      <c r="X5" s="390"/>
    </row>
    <row r="6" spans="1:129" ht="15" x14ac:dyDescent="0.25">
      <c r="A6" s="24"/>
      <c r="B6" s="24"/>
      <c r="C6" s="24"/>
      <c r="D6" s="24"/>
      <c r="E6" s="24"/>
      <c r="F6" s="24"/>
      <c r="G6" s="24"/>
      <c r="H6" s="24"/>
      <c r="I6" s="24"/>
      <c r="J6" s="24"/>
      <c r="K6" s="24"/>
      <c r="L6" s="24"/>
      <c r="M6" s="24"/>
      <c r="N6" s="24"/>
      <c r="O6" s="24"/>
      <c r="P6" s="24"/>
      <c r="Q6" s="24"/>
      <c r="R6" s="24"/>
      <c r="S6" s="24"/>
      <c r="T6" s="36"/>
      <c r="U6" s="24"/>
      <c r="V6" s="24"/>
      <c r="W6" s="36"/>
    </row>
    <row r="7" spans="1:129" s="34" customFormat="1" ht="63.75" x14ac:dyDescent="0.25">
      <c r="A7" s="41" t="s">
        <v>0</v>
      </c>
      <c r="B7" s="41" t="s">
        <v>1</v>
      </c>
      <c r="C7" s="41" t="s">
        <v>2</v>
      </c>
      <c r="D7" s="41" t="s">
        <v>103</v>
      </c>
      <c r="E7" s="41" t="s">
        <v>30</v>
      </c>
      <c r="F7" s="41" t="s">
        <v>96</v>
      </c>
      <c r="G7" s="41" t="s">
        <v>97</v>
      </c>
      <c r="H7" s="41"/>
      <c r="I7" s="41"/>
      <c r="J7" s="41" t="s">
        <v>98</v>
      </c>
      <c r="K7" s="41" t="s">
        <v>99</v>
      </c>
      <c r="L7" s="41" t="s">
        <v>3</v>
      </c>
      <c r="M7" s="41" t="s">
        <v>4</v>
      </c>
      <c r="N7" s="41" t="s">
        <v>28</v>
      </c>
      <c r="O7" s="41" t="s">
        <v>21</v>
      </c>
      <c r="P7" s="41" t="s">
        <v>65</v>
      </c>
      <c r="Q7" s="41" t="s">
        <v>31</v>
      </c>
      <c r="R7" s="32" t="s">
        <v>62</v>
      </c>
      <c r="S7" s="41" t="s">
        <v>22</v>
      </c>
      <c r="T7" s="37" t="s">
        <v>23</v>
      </c>
      <c r="U7" s="41" t="s">
        <v>24</v>
      </c>
      <c r="V7" s="41" t="s">
        <v>25</v>
      </c>
      <c r="W7" s="37" t="s">
        <v>26</v>
      </c>
      <c r="X7" s="41" t="s">
        <v>27</v>
      </c>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row>
    <row r="8" spans="1:129" s="51" customFormat="1" ht="76.5" customHeight="1" x14ac:dyDescent="0.25">
      <c r="A8" s="362" t="s">
        <v>157</v>
      </c>
      <c r="B8" s="368" t="s">
        <v>158</v>
      </c>
      <c r="C8" s="368" t="s">
        <v>74</v>
      </c>
      <c r="D8" s="44" t="s">
        <v>762</v>
      </c>
      <c r="E8" s="8" t="s">
        <v>156</v>
      </c>
      <c r="F8" s="335">
        <v>64000002</v>
      </c>
      <c r="G8" s="67">
        <v>0</v>
      </c>
      <c r="H8" s="44"/>
      <c r="I8" s="45"/>
      <c r="J8" s="44"/>
      <c r="K8" s="44"/>
      <c r="L8" s="66">
        <f>+F8+G8+H8+J8-K8</f>
        <v>64000002</v>
      </c>
      <c r="M8" s="366">
        <v>313600002</v>
      </c>
      <c r="N8" s="44"/>
      <c r="O8" s="44"/>
      <c r="P8" s="44"/>
      <c r="Q8" s="44"/>
      <c r="R8" s="46"/>
      <c r="S8" s="44"/>
      <c r="T8" s="80"/>
      <c r="U8" s="44"/>
      <c r="V8" s="44"/>
      <c r="W8" s="80"/>
      <c r="X8" s="44"/>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row>
    <row r="9" spans="1:129" s="51" customFormat="1" ht="42" customHeight="1" x14ac:dyDescent="0.25">
      <c r="A9" s="363"/>
      <c r="B9" s="369"/>
      <c r="C9" s="369"/>
      <c r="D9" s="44" t="s">
        <v>763</v>
      </c>
      <c r="E9" s="8" t="s">
        <v>144</v>
      </c>
      <c r="F9" s="335">
        <v>249600000</v>
      </c>
      <c r="G9" s="65">
        <v>0</v>
      </c>
      <c r="H9" s="44"/>
      <c r="I9" s="45"/>
      <c r="J9" s="44"/>
      <c r="K9" s="44"/>
      <c r="L9" s="66">
        <f>+F9+G9+H9+J9-K9</f>
        <v>249600000</v>
      </c>
      <c r="M9" s="367"/>
      <c r="N9" s="44"/>
      <c r="O9" s="44"/>
      <c r="P9" s="44"/>
      <c r="Q9" s="44"/>
      <c r="R9" s="46"/>
      <c r="S9" s="44"/>
      <c r="T9" s="80"/>
      <c r="U9" s="44"/>
      <c r="V9" s="44"/>
      <c r="W9" s="80"/>
      <c r="X9" s="44"/>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row>
    <row r="10" spans="1:129" s="109" customFormat="1" ht="15" x14ac:dyDescent="0.25">
      <c r="A10" s="93"/>
      <c r="B10" s="93"/>
      <c r="C10" s="93"/>
      <c r="D10" s="93"/>
      <c r="E10" s="106"/>
      <c r="F10" s="102"/>
      <c r="G10" s="102"/>
      <c r="H10" s="93"/>
      <c r="I10" s="94"/>
      <c r="J10" s="93"/>
      <c r="K10" s="93"/>
      <c r="L10" s="103">
        <f>SUM(L8:L9)</f>
        <v>313600002</v>
      </c>
      <c r="M10" s="102"/>
      <c r="N10" s="107"/>
      <c r="O10" s="87"/>
      <c r="P10" s="96"/>
      <c r="Q10" s="105">
        <f>SUM(Q8:Q9)</f>
        <v>0</v>
      </c>
      <c r="R10" s="90"/>
      <c r="S10" s="87"/>
      <c r="T10" s="96"/>
      <c r="U10" s="105">
        <f>SUM(U8:U9)</f>
        <v>0</v>
      </c>
      <c r="V10" s="87"/>
      <c r="W10" s="96"/>
      <c r="X10" s="105">
        <f>SUM(X8:X9)</f>
        <v>0</v>
      </c>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row>
    <row r="11" spans="1:129" s="51" customFormat="1" ht="36.75" customHeight="1" x14ac:dyDescent="0.25">
      <c r="A11" s="362" t="s">
        <v>160</v>
      </c>
      <c r="B11" s="368" t="s">
        <v>161</v>
      </c>
      <c r="C11" s="368" t="s">
        <v>74</v>
      </c>
      <c r="D11" s="362" t="s">
        <v>763</v>
      </c>
      <c r="E11" s="368" t="s">
        <v>144</v>
      </c>
      <c r="F11" s="377">
        <v>33600000</v>
      </c>
      <c r="G11" s="383">
        <v>0</v>
      </c>
      <c r="H11" s="362"/>
      <c r="I11" s="362"/>
      <c r="J11" s="362"/>
      <c r="K11" s="362"/>
      <c r="L11" s="364">
        <f>+F11+G11+H13+J13-K13</f>
        <v>33600000</v>
      </c>
      <c r="M11" s="366">
        <v>112800000</v>
      </c>
      <c r="N11" s="81" t="s">
        <v>1546</v>
      </c>
      <c r="O11" s="268" t="s">
        <v>1547</v>
      </c>
      <c r="P11" s="277" t="s">
        <v>1548</v>
      </c>
      <c r="Q11" s="167">
        <v>400000</v>
      </c>
      <c r="R11" s="46"/>
      <c r="S11" s="268"/>
      <c r="T11" s="80"/>
      <c r="U11" s="268"/>
      <c r="V11" s="268"/>
      <c r="W11" s="80"/>
      <c r="X11" s="268"/>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row>
    <row r="12" spans="1:129" s="51" customFormat="1" ht="36.75" customHeight="1" x14ac:dyDescent="0.25">
      <c r="A12" s="375"/>
      <c r="B12" s="389"/>
      <c r="C12" s="389"/>
      <c r="D12" s="375"/>
      <c r="E12" s="389"/>
      <c r="F12" s="378"/>
      <c r="G12" s="384"/>
      <c r="H12" s="375"/>
      <c r="I12" s="375"/>
      <c r="J12" s="375"/>
      <c r="K12" s="375"/>
      <c r="L12" s="376"/>
      <c r="M12" s="374"/>
      <c r="N12" s="81" t="s">
        <v>1549</v>
      </c>
      <c r="O12" s="268" t="s">
        <v>1550</v>
      </c>
      <c r="P12" s="277" t="s">
        <v>1551</v>
      </c>
      <c r="Q12" s="167">
        <v>480000</v>
      </c>
      <c r="R12" s="46"/>
      <c r="S12" s="268"/>
      <c r="T12" s="80"/>
      <c r="U12" s="268"/>
      <c r="V12" s="268"/>
      <c r="W12" s="80"/>
      <c r="X12" s="268"/>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row>
    <row r="13" spans="1:129" s="51" customFormat="1" ht="36.75" customHeight="1" x14ac:dyDescent="0.25">
      <c r="A13" s="375"/>
      <c r="B13" s="389"/>
      <c r="C13" s="389"/>
      <c r="D13" s="363"/>
      <c r="E13" s="369"/>
      <c r="F13" s="379"/>
      <c r="G13" s="385"/>
      <c r="H13" s="363"/>
      <c r="I13" s="363"/>
      <c r="J13" s="363"/>
      <c r="K13" s="363"/>
      <c r="L13" s="365"/>
      <c r="M13" s="374"/>
      <c r="N13" s="81" t="s">
        <v>1552</v>
      </c>
      <c r="O13" s="44" t="s">
        <v>1553</v>
      </c>
      <c r="P13" s="277" t="s">
        <v>1554</v>
      </c>
      <c r="Q13" s="167">
        <v>1755000</v>
      </c>
      <c r="R13" s="46"/>
      <c r="S13" s="44"/>
      <c r="T13" s="80"/>
      <c r="U13" s="44"/>
      <c r="V13" s="44"/>
      <c r="W13" s="80"/>
      <c r="X13" s="44"/>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row>
    <row r="14" spans="1:129" s="51" customFormat="1" ht="27" x14ac:dyDescent="0.25">
      <c r="A14" s="363"/>
      <c r="B14" s="369"/>
      <c r="C14" s="369"/>
      <c r="D14" s="44" t="s">
        <v>764</v>
      </c>
      <c r="E14" s="70" t="s">
        <v>162</v>
      </c>
      <c r="F14" s="335">
        <v>79200000</v>
      </c>
      <c r="G14" s="67">
        <v>0</v>
      </c>
      <c r="H14" s="44"/>
      <c r="I14" s="45"/>
      <c r="J14" s="44"/>
      <c r="K14" s="44"/>
      <c r="L14" s="66">
        <f t="shared" ref="L14" si="0">+F14+G14+H14+J14-K14</f>
        <v>79200000</v>
      </c>
      <c r="M14" s="367"/>
      <c r="N14" s="81" t="s">
        <v>515</v>
      </c>
      <c r="O14" s="268">
        <v>203</v>
      </c>
      <c r="P14" s="277" t="s">
        <v>516</v>
      </c>
      <c r="Q14" s="167">
        <v>79200000</v>
      </c>
      <c r="R14" s="46"/>
      <c r="S14" s="38">
        <v>346</v>
      </c>
      <c r="T14" s="124">
        <v>44609</v>
      </c>
      <c r="U14" s="67">
        <v>79200000</v>
      </c>
      <c r="V14" s="44">
        <v>2364</v>
      </c>
      <c r="W14" s="80">
        <v>44679</v>
      </c>
      <c r="X14" s="317">
        <v>6750000</v>
      </c>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row>
    <row r="15" spans="1:129" s="109" customFormat="1" ht="15.75" thickBot="1" x14ac:dyDescent="0.3">
      <c r="A15" s="93"/>
      <c r="B15" s="93"/>
      <c r="C15" s="93"/>
      <c r="D15" s="93"/>
      <c r="E15" s="106"/>
      <c r="F15" s="102"/>
      <c r="G15" s="102"/>
      <c r="H15" s="93"/>
      <c r="I15" s="94"/>
      <c r="J15" s="93"/>
      <c r="K15" s="93"/>
      <c r="L15" s="103">
        <f>SUM(L11:L14)</f>
        <v>112800000</v>
      </c>
      <c r="M15" s="102"/>
      <c r="N15" s="107"/>
      <c r="O15" s="87"/>
      <c r="P15" s="96"/>
      <c r="Q15" s="105">
        <f>SUM(Q13:Q14)</f>
        <v>80955000</v>
      </c>
      <c r="R15" s="90"/>
      <c r="S15" s="87"/>
      <c r="T15" s="96"/>
      <c r="U15" s="105">
        <f>SUM(U13:U14)</f>
        <v>79200000</v>
      </c>
      <c r="V15" s="87"/>
      <c r="W15" s="96"/>
      <c r="X15" s="105">
        <f>SUM(X13:X14)</f>
        <v>6750000</v>
      </c>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row>
    <row r="16" spans="1:129" s="64" customFormat="1" ht="17.25" thickBot="1" x14ac:dyDescent="0.35">
      <c r="A16" s="52"/>
      <c r="B16" s="52"/>
      <c r="C16" s="42"/>
      <c r="D16" s="42"/>
      <c r="E16" s="42"/>
      <c r="F16" s="53"/>
      <c r="G16" s="42"/>
      <c r="H16" s="42"/>
      <c r="I16" s="43"/>
      <c r="J16" s="54" t="s">
        <v>29</v>
      </c>
      <c r="K16" s="55"/>
      <c r="L16" s="56">
        <f>+L10+L15</f>
        <v>426400002</v>
      </c>
      <c r="M16" s="57"/>
      <c r="N16" s="57"/>
      <c r="O16" s="57"/>
      <c r="P16" s="57"/>
      <c r="Q16" s="68">
        <f>+Q10+Q15</f>
        <v>80955000</v>
      </c>
      <c r="R16" s="58">
        <f>(Q16*1)/L16</f>
        <v>0.18985694094813818</v>
      </c>
      <c r="S16" s="85"/>
      <c r="T16" s="115"/>
      <c r="U16" s="116">
        <f>+U15+U10</f>
        <v>79200000</v>
      </c>
      <c r="V16" s="85"/>
      <c r="W16" s="115"/>
      <c r="X16" s="184">
        <f>+X15+X10</f>
        <v>6750000</v>
      </c>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row>
    <row r="17" spans="17:19" ht="15" hidden="1" x14ac:dyDescent="0.25">
      <c r="R17" s="4"/>
    </row>
    <row r="18" spans="17:19" ht="15" hidden="1" x14ac:dyDescent="0.25">
      <c r="Q18" s="39"/>
      <c r="R18" s="6"/>
      <c r="S18" s="39"/>
    </row>
    <row r="19" spans="17:19" ht="15" hidden="1" x14ac:dyDescent="0.25">
      <c r="Q19" s="39"/>
      <c r="R19" s="6"/>
      <c r="S19" s="39"/>
    </row>
    <row r="20" spans="17:19" ht="15" hidden="1" x14ac:dyDescent="0.25">
      <c r="Q20" s="39"/>
      <c r="R20" s="6"/>
      <c r="S20" s="39"/>
    </row>
    <row r="21" spans="17:19" ht="15" hidden="1" x14ac:dyDescent="0.25">
      <c r="Q21" s="39"/>
      <c r="R21" s="6"/>
      <c r="S21" s="39"/>
    </row>
    <row r="22" spans="17:19" ht="15" hidden="1" x14ac:dyDescent="0.25">
      <c r="Q22" s="39"/>
      <c r="R22" s="6"/>
      <c r="S22" s="39"/>
    </row>
    <row r="23" spans="17:19" ht="15" hidden="1" x14ac:dyDescent="0.25">
      <c r="Q23" s="39"/>
      <c r="R23" s="6"/>
      <c r="S23" s="39"/>
    </row>
    <row r="24" spans="17:19" ht="15" hidden="1" x14ac:dyDescent="0.25">
      <c r="Q24" s="39"/>
      <c r="R24" s="6"/>
      <c r="S24" s="39"/>
    </row>
    <row r="25" spans="17:19" ht="15" hidden="1" x14ac:dyDescent="0.25">
      <c r="Q25" s="39"/>
      <c r="R25" s="6"/>
      <c r="S25" s="39"/>
    </row>
    <row r="26" spans="17:19" ht="15" hidden="1" x14ac:dyDescent="0.25">
      <c r="Q26" s="39"/>
      <c r="R26" s="7"/>
      <c r="S26" s="39"/>
    </row>
    <row r="27" spans="17:19" ht="15" hidden="1" x14ac:dyDescent="0.25"/>
    <row r="28" spans="17:19" ht="15" hidden="1" x14ac:dyDescent="0.25"/>
    <row r="29" spans="17:19" ht="15" hidden="1" x14ac:dyDescent="0.25"/>
    <row r="30" spans="17:19" ht="15" hidden="1" x14ac:dyDescent="0.25"/>
    <row r="31" spans="17:19" ht="15" hidden="1" x14ac:dyDescent="0.25"/>
    <row r="32" spans="17:19" ht="15" hidden="1" x14ac:dyDescent="0.25"/>
    <row r="33" ht="15" hidden="1" x14ac:dyDescent="0.25"/>
    <row r="34" ht="15" hidden="1" x14ac:dyDescent="0.25"/>
    <row r="35" ht="15" hidden="1" x14ac:dyDescent="0.25"/>
    <row r="36" ht="15" hidden="1" x14ac:dyDescent="0.25"/>
    <row r="37" ht="15" hidden="1" x14ac:dyDescent="0.25"/>
    <row r="38" ht="15" hidden="1" x14ac:dyDescent="0.25"/>
    <row r="39" ht="15" hidden="1" x14ac:dyDescent="0.25"/>
    <row r="40" ht="15" hidden="1" x14ac:dyDescent="0.25"/>
    <row r="41" ht="15" hidden="1" x14ac:dyDescent="0.25"/>
    <row r="42" ht="15" hidden="1" x14ac:dyDescent="0.25"/>
    <row r="43" ht="15" hidden="1" x14ac:dyDescent="0.25"/>
    <row r="44" ht="15" hidden="1" x14ac:dyDescent="0.25"/>
    <row r="45" ht="15" hidden="1" x14ac:dyDescent="0.25"/>
    <row r="46" ht="15" hidden="1" x14ac:dyDescent="0.25"/>
    <row r="47" ht="15" hidden="1" x14ac:dyDescent="0.25"/>
    <row r="48"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x14ac:dyDescent="0.25"/>
    <row r="57" ht="15" hidden="1" x14ac:dyDescent="0.25"/>
    <row r="58" ht="15" hidden="1" x14ac:dyDescent="0.25"/>
    <row r="59" ht="15" hidden="1" x14ac:dyDescent="0.25"/>
    <row r="60" ht="15" hidden="1" x14ac:dyDescent="0.25"/>
    <row r="61" ht="15" hidden="1" x14ac:dyDescent="0.25"/>
    <row r="62" ht="15" hidden="1" x14ac:dyDescent="0.25"/>
    <row r="63" ht="15" hidden="1" x14ac:dyDescent="0.25"/>
    <row r="64" ht="15" hidden="1" x14ac:dyDescent="0.25"/>
    <row r="65" ht="15" hidden="1" x14ac:dyDescent="0.25"/>
    <row r="66" ht="15" hidden="1" x14ac:dyDescent="0.25"/>
    <row r="67" ht="15" hidden="1" x14ac:dyDescent="0.25"/>
    <row r="68" ht="15" hidden="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row r="821" ht="15" hidden="1" customHeight="1" x14ac:dyDescent="0.25"/>
    <row r="822" ht="15" hidden="1" customHeight="1" x14ac:dyDescent="0.25"/>
    <row r="823" ht="15" hidden="1" customHeight="1" x14ac:dyDescent="0.25"/>
    <row r="824" ht="15" hidden="1" customHeight="1" x14ac:dyDescent="0.25"/>
    <row r="825" ht="15" hidden="1" customHeight="1" x14ac:dyDescent="0.25"/>
    <row r="826" ht="15" hidden="1" customHeight="1" x14ac:dyDescent="0.25"/>
    <row r="827" ht="15" hidden="1" customHeight="1" x14ac:dyDescent="0.25"/>
    <row r="828" ht="15" hidden="1" customHeight="1" x14ac:dyDescent="0.25"/>
    <row r="829" ht="15" hidden="1" customHeight="1" x14ac:dyDescent="0.25"/>
  </sheetData>
  <sheetProtection algorithmName="SHA-512" hashValue="UYj+2EMOE9oJTjsu8bW8Flo/l7hCskoNj6TB0iYoGMOM7CU6qBVnTli5b7q9p2iceotMhbi+D1sUh5alT3lYFg==" saltValue="/szM0dgGiQFezSTSIRq8/g==" spinCount="100000" sheet="1" formatCells="0" formatColumns="0" formatRows="0" insertColumns="0" insertRows="0" insertHyperlinks="0" deleteColumns="0" deleteRows="0" sort="0" autoFilter="0" pivotTables="0"/>
  <mergeCells count="25">
    <mergeCell ref="M8:M9"/>
    <mergeCell ref="A8:A9"/>
    <mergeCell ref="B8:B9"/>
    <mergeCell ref="C8:C9"/>
    <mergeCell ref="A2:A5"/>
    <mergeCell ref="B2:V2"/>
    <mergeCell ref="W2:X2"/>
    <mergeCell ref="B3:V3"/>
    <mergeCell ref="W3:X3"/>
    <mergeCell ref="B4:V5"/>
    <mergeCell ref="W4:X4"/>
    <mergeCell ref="W5:X5"/>
    <mergeCell ref="E11:E13"/>
    <mergeCell ref="F11:F13"/>
    <mergeCell ref="L11:L13"/>
    <mergeCell ref="M11:M14"/>
    <mergeCell ref="A11:A14"/>
    <mergeCell ref="C11:C14"/>
    <mergeCell ref="B11:B14"/>
    <mergeCell ref="K11:K13"/>
    <mergeCell ref="D11:D13"/>
    <mergeCell ref="G11:G13"/>
    <mergeCell ref="H11:H13"/>
    <mergeCell ref="I11:I13"/>
    <mergeCell ref="J11:J13"/>
  </mergeCells>
  <conditionalFormatting sqref="R26:R1048576 R7:R9 R11:R14 R16">
    <cfRule type="cellIs" dxfId="1009" priority="21" operator="between">
      <formula>0.51</formula>
      <formula>0.69</formula>
    </cfRule>
    <cfRule type="cellIs" dxfId="1008" priority="22" operator="between">
      <formula>0.51</formula>
      <formula>0.69</formula>
    </cfRule>
    <cfRule type="cellIs" dxfId="1007" priority="23" operator="lessThan">
      <formula>0.5</formula>
    </cfRule>
    <cfRule type="cellIs" dxfId="1006" priority="24" operator="greaterThan">
      <formula>0.7</formula>
    </cfRule>
    <cfRule type="cellIs" dxfId="1005" priority="25" operator="between">
      <formula>0.51</formula>
      <formula>0.69</formula>
    </cfRule>
    <cfRule type="cellIs" dxfId="1004" priority="26" operator="lessThan">
      <formula>50</formula>
    </cfRule>
    <cfRule type="cellIs" dxfId="1003" priority="27" operator="greaterThan">
      <formula>0.7</formula>
    </cfRule>
    <cfRule type="cellIs" dxfId="1002" priority="28" operator="between">
      <formula>0.51</formula>
      <formula>0.69</formula>
    </cfRule>
    <cfRule type="cellIs" dxfId="1001" priority="29" operator="lessThan">
      <formula>0.5</formula>
    </cfRule>
    <cfRule type="cellIs" dxfId="1000" priority="30" operator="greaterThan">
      <formula>0.7</formula>
    </cfRule>
  </conditionalFormatting>
  <conditionalFormatting sqref="R15">
    <cfRule type="cellIs" dxfId="999" priority="1" operator="between">
      <formula>0.51</formula>
      <formula>0.69</formula>
    </cfRule>
    <cfRule type="cellIs" dxfId="998" priority="2" operator="between">
      <formula>0.51</formula>
      <formula>0.69</formula>
    </cfRule>
    <cfRule type="cellIs" dxfId="997" priority="3" operator="lessThan">
      <formula>0.5</formula>
    </cfRule>
    <cfRule type="cellIs" dxfId="996" priority="4" operator="greaterThan">
      <formula>0.7</formula>
    </cfRule>
    <cfRule type="cellIs" dxfId="995" priority="5" operator="between">
      <formula>0.51</formula>
      <formula>0.69</formula>
    </cfRule>
    <cfRule type="cellIs" dxfId="994" priority="6" operator="lessThan">
      <formula>50</formula>
    </cfRule>
    <cfRule type="cellIs" dxfId="993" priority="7" operator="greaterThan">
      <formula>0.7</formula>
    </cfRule>
    <cfRule type="cellIs" dxfId="992" priority="8" operator="between">
      <formula>0.51</formula>
      <formula>0.69</formula>
    </cfRule>
    <cfRule type="cellIs" dxfId="991" priority="9" operator="lessThan">
      <formula>0.5</formula>
    </cfRule>
    <cfRule type="cellIs" dxfId="990" priority="10" operator="greaterThan">
      <formula>0.7</formula>
    </cfRule>
  </conditionalFormatting>
  <conditionalFormatting sqref="R10">
    <cfRule type="cellIs" dxfId="989" priority="11" operator="between">
      <formula>0.51</formula>
      <formula>0.69</formula>
    </cfRule>
    <cfRule type="cellIs" dxfId="988" priority="12" operator="between">
      <formula>0.51</formula>
      <formula>0.69</formula>
    </cfRule>
    <cfRule type="cellIs" dxfId="987" priority="13" operator="lessThan">
      <formula>0.5</formula>
    </cfRule>
    <cfRule type="cellIs" dxfId="986" priority="14" operator="greaterThan">
      <formula>0.7</formula>
    </cfRule>
    <cfRule type="cellIs" dxfId="985" priority="15" operator="between">
      <formula>0.51</formula>
      <formula>0.69</formula>
    </cfRule>
    <cfRule type="cellIs" dxfId="984" priority="16" operator="lessThan">
      <formula>50</formula>
    </cfRule>
    <cfRule type="cellIs" dxfId="983" priority="17" operator="greaterThan">
      <formula>0.7</formula>
    </cfRule>
    <cfRule type="cellIs" dxfId="982" priority="18" operator="between">
      <formula>0.51</formula>
      <formula>0.69</formula>
    </cfRule>
    <cfRule type="cellIs" dxfId="981" priority="19" operator="lessThan">
      <formula>0.5</formula>
    </cfRule>
    <cfRule type="cellIs" dxfId="980" priority="20" operator="greaterThan">
      <formula>0.7</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482B"/>
  </sheetPr>
  <dimension ref="A1:EB868"/>
  <sheetViews>
    <sheetView showGridLines="0" topLeftCell="A31" zoomScale="80" zoomScaleNormal="80" workbookViewId="0">
      <selection activeCell="N22" sqref="N22"/>
    </sheetView>
  </sheetViews>
  <sheetFormatPr baseColWidth="10" defaultColWidth="0" defaultRowHeight="0" customHeight="1" zeroHeight="1" x14ac:dyDescent="0.25"/>
  <cols>
    <col min="1" max="1" width="11.42578125" style="74" customWidth="1"/>
    <col min="2" max="2" width="45.7109375" style="74" customWidth="1"/>
    <col min="3" max="3" width="17.28515625" style="74" customWidth="1"/>
    <col min="4" max="4" width="14.7109375" style="74" customWidth="1"/>
    <col min="5" max="5" width="42.85546875" style="74" customWidth="1"/>
    <col min="6" max="6" width="21.140625" style="1" hidden="1" customWidth="1"/>
    <col min="7" max="7" width="19.85546875" style="74" hidden="1" customWidth="1"/>
    <col min="8" max="8" width="17.7109375" style="74" hidden="1" customWidth="1"/>
    <col min="9" max="9" width="15.7109375" style="74" hidden="1" customWidth="1"/>
    <col min="10" max="10" width="15.140625" style="74" hidden="1" customWidth="1"/>
    <col min="11" max="11" width="15" style="74" hidden="1" customWidth="1"/>
    <col min="12" max="12" width="22.7109375" style="74" customWidth="1"/>
    <col min="13" max="13" width="18.85546875" style="74" customWidth="1"/>
    <col min="14" max="14" width="15.7109375" style="74" customWidth="1"/>
    <col min="15" max="15" width="11.42578125" style="74" customWidth="1"/>
    <col min="16" max="16" width="15.42578125" style="74" customWidth="1"/>
    <col min="17" max="17" width="22.5703125" style="74" customWidth="1"/>
    <col min="18" max="18" width="11.5703125" style="3" bestFit="1" customWidth="1"/>
    <col min="19" max="19" width="11.42578125" style="74" customWidth="1"/>
    <col min="20" max="20" width="16.7109375" style="35" bestFit="1" customWidth="1"/>
    <col min="21" max="21" width="19.140625" style="74" bestFit="1" customWidth="1"/>
    <col min="22" max="22" width="11.42578125" style="74" customWidth="1"/>
    <col min="23" max="23" width="14.5703125" style="35" customWidth="1"/>
    <col min="24" max="24" width="19" style="74" bestFit="1" customWidth="1"/>
    <col min="25" max="129" width="11.5703125" style="73" hidden="1" customWidth="1"/>
    <col min="130" max="132" width="11.5703125" style="74" hidden="1" customWidth="1"/>
    <col min="133" max="16384" width="11.42578125" style="74" hidden="1"/>
  </cols>
  <sheetData>
    <row r="1" spans="1:129" ht="15" hidden="1" x14ac:dyDescent="0.25">
      <c r="A1" s="24"/>
      <c r="B1" s="25"/>
      <c r="C1" s="25"/>
      <c r="D1" s="26"/>
      <c r="E1" s="26"/>
      <c r="F1" s="27"/>
      <c r="G1" s="28"/>
      <c r="H1" s="28"/>
      <c r="I1" s="28"/>
      <c r="J1" s="28"/>
      <c r="K1" s="29"/>
      <c r="L1" s="24"/>
      <c r="M1" s="24"/>
      <c r="N1" s="24"/>
      <c r="O1" s="24"/>
      <c r="P1" s="24"/>
      <c r="Q1" s="24"/>
      <c r="R1" s="24"/>
      <c r="S1" s="24"/>
      <c r="T1" s="36"/>
      <c r="U1" s="24"/>
      <c r="V1" s="24"/>
      <c r="W1" s="36"/>
    </row>
    <row r="2" spans="1:129" ht="15" hidden="1" x14ac:dyDescent="0.25">
      <c r="A2" s="386"/>
      <c r="B2" s="387"/>
      <c r="C2" s="387"/>
      <c r="D2" s="387"/>
      <c r="E2" s="387"/>
      <c r="F2" s="387"/>
      <c r="G2" s="387"/>
      <c r="H2" s="387"/>
      <c r="I2" s="387"/>
      <c r="J2" s="387"/>
      <c r="K2" s="387"/>
      <c r="L2" s="387"/>
      <c r="M2" s="387"/>
      <c r="N2" s="387"/>
      <c r="O2" s="387"/>
      <c r="P2" s="387"/>
      <c r="Q2" s="387"/>
      <c r="R2" s="387"/>
      <c r="S2" s="387"/>
      <c r="T2" s="387"/>
      <c r="U2" s="387"/>
      <c r="V2" s="387"/>
      <c r="W2" s="390" t="s">
        <v>86</v>
      </c>
      <c r="X2" s="390"/>
    </row>
    <row r="3" spans="1:129" ht="15" hidden="1" customHeight="1" x14ac:dyDescent="0.25">
      <c r="A3" s="386"/>
      <c r="B3" s="391"/>
      <c r="C3" s="391"/>
      <c r="D3" s="391"/>
      <c r="E3" s="391"/>
      <c r="F3" s="391"/>
      <c r="G3" s="391"/>
      <c r="H3" s="391"/>
      <c r="I3" s="391"/>
      <c r="J3" s="391"/>
      <c r="K3" s="391"/>
      <c r="L3" s="391"/>
      <c r="M3" s="391"/>
      <c r="N3" s="391"/>
      <c r="O3" s="391"/>
      <c r="P3" s="391"/>
      <c r="Q3" s="391"/>
      <c r="R3" s="391"/>
      <c r="S3" s="391"/>
      <c r="T3" s="391"/>
      <c r="U3" s="391"/>
      <c r="V3" s="391"/>
      <c r="W3" s="390" t="s">
        <v>88</v>
      </c>
      <c r="X3" s="390"/>
    </row>
    <row r="4" spans="1:129" ht="15" hidden="1" customHeight="1" x14ac:dyDescent="0.25">
      <c r="A4" s="386"/>
      <c r="B4" s="391"/>
      <c r="C4" s="391"/>
      <c r="D4" s="391"/>
      <c r="E4" s="391"/>
      <c r="F4" s="391"/>
      <c r="G4" s="391"/>
      <c r="H4" s="391"/>
      <c r="I4" s="391"/>
      <c r="J4" s="391"/>
      <c r="K4" s="391"/>
      <c r="L4" s="391"/>
      <c r="M4" s="391"/>
      <c r="N4" s="391"/>
      <c r="O4" s="391"/>
      <c r="P4" s="391"/>
      <c r="Q4" s="391"/>
      <c r="R4" s="391"/>
      <c r="S4" s="391"/>
      <c r="T4" s="391"/>
      <c r="U4" s="391"/>
      <c r="V4" s="391"/>
      <c r="W4" s="390" t="s">
        <v>90</v>
      </c>
      <c r="X4" s="390"/>
    </row>
    <row r="5" spans="1:129" ht="15" hidden="1" x14ac:dyDescent="0.25">
      <c r="A5" s="386"/>
      <c r="B5" s="391"/>
      <c r="C5" s="391"/>
      <c r="D5" s="391"/>
      <c r="E5" s="391"/>
      <c r="F5" s="391"/>
      <c r="G5" s="391"/>
      <c r="H5" s="391"/>
      <c r="I5" s="391"/>
      <c r="J5" s="391"/>
      <c r="K5" s="391"/>
      <c r="L5" s="391"/>
      <c r="M5" s="391"/>
      <c r="N5" s="391"/>
      <c r="O5" s="391"/>
      <c r="P5" s="391"/>
      <c r="Q5" s="391"/>
      <c r="R5" s="391"/>
      <c r="S5" s="391"/>
      <c r="T5" s="391"/>
      <c r="U5" s="391"/>
      <c r="V5" s="391"/>
      <c r="W5" s="390" t="s">
        <v>91</v>
      </c>
      <c r="X5" s="390"/>
    </row>
    <row r="6" spans="1:129" ht="15" hidden="1" x14ac:dyDescent="0.25">
      <c r="A6" s="24"/>
      <c r="B6" s="24"/>
      <c r="C6" s="24"/>
      <c r="D6" s="24"/>
      <c r="E6" s="24"/>
      <c r="F6" s="24"/>
      <c r="G6" s="24"/>
      <c r="H6" s="24"/>
      <c r="I6" s="24"/>
      <c r="J6" s="24"/>
      <c r="K6" s="24"/>
      <c r="L6" s="24"/>
      <c r="M6" s="24"/>
      <c r="N6" s="24"/>
      <c r="O6" s="24"/>
      <c r="P6" s="24"/>
      <c r="Q6" s="24"/>
      <c r="R6" s="24"/>
      <c r="S6" s="24"/>
      <c r="T6" s="36"/>
      <c r="U6" s="24"/>
      <c r="V6" s="24"/>
      <c r="W6" s="36"/>
    </row>
    <row r="7" spans="1:129" s="34" customFormat="1" ht="87.75" customHeight="1" x14ac:dyDescent="0.25">
      <c r="A7" s="41" t="s">
        <v>0</v>
      </c>
      <c r="B7" s="41" t="s">
        <v>1</v>
      </c>
      <c r="C7" s="41" t="s">
        <v>2</v>
      </c>
      <c r="D7" s="41" t="s">
        <v>103</v>
      </c>
      <c r="E7" s="41" t="s">
        <v>30</v>
      </c>
      <c r="F7" s="41" t="s">
        <v>96</v>
      </c>
      <c r="G7" s="41" t="s">
        <v>97</v>
      </c>
      <c r="H7" s="41" t="s">
        <v>882</v>
      </c>
      <c r="I7" s="41" t="s">
        <v>1153</v>
      </c>
      <c r="J7" s="41" t="s">
        <v>98</v>
      </c>
      <c r="K7" s="41" t="s">
        <v>99</v>
      </c>
      <c r="L7" s="41" t="s">
        <v>3</v>
      </c>
      <c r="M7" s="41" t="s">
        <v>4</v>
      </c>
      <c r="N7" s="41" t="s">
        <v>28</v>
      </c>
      <c r="O7" s="41" t="s">
        <v>21</v>
      </c>
      <c r="P7" s="41" t="s">
        <v>65</v>
      </c>
      <c r="Q7" s="41" t="s">
        <v>31</v>
      </c>
      <c r="R7" s="32" t="s">
        <v>62</v>
      </c>
      <c r="S7" s="41" t="s">
        <v>22</v>
      </c>
      <c r="T7" s="37" t="s">
        <v>23</v>
      </c>
      <c r="U7" s="41" t="s">
        <v>24</v>
      </c>
      <c r="V7" s="41" t="s">
        <v>25</v>
      </c>
      <c r="W7" s="37" t="s">
        <v>26</v>
      </c>
      <c r="X7" s="41" t="s">
        <v>27</v>
      </c>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row>
    <row r="8" spans="1:129" s="51" customFormat="1" ht="15" x14ac:dyDescent="0.25">
      <c r="A8" s="362" t="s">
        <v>1070</v>
      </c>
      <c r="B8" s="370" t="s">
        <v>250</v>
      </c>
      <c r="C8" s="368" t="s">
        <v>75</v>
      </c>
      <c r="D8" s="372" t="s">
        <v>1184</v>
      </c>
      <c r="E8" s="368" t="s">
        <v>118</v>
      </c>
      <c r="F8" s="383">
        <v>0</v>
      </c>
      <c r="G8" s="377">
        <v>648345228</v>
      </c>
      <c r="H8" s="383">
        <v>0</v>
      </c>
      <c r="I8" s="362"/>
      <c r="J8" s="362"/>
      <c r="K8" s="362"/>
      <c r="L8" s="364">
        <f>+F8+G8+H8+I10+J10-K10</f>
        <v>648345228</v>
      </c>
      <c r="M8" s="366">
        <v>648345228</v>
      </c>
      <c r="N8" s="81" t="s">
        <v>1373</v>
      </c>
      <c r="O8" s="277" t="s">
        <v>1374</v>
      </c>
      <c r="P8" s="124">
        <v>44694</v>
      </c>
      <c r="Q8" s="167">
        <v>76454000</v>
      </c>
      <c r="R8" s="46"/>
      <c r="S8" s="302">
        <v>611</v>
      </c>
      <c r="T8" s="80">
        <v>44701</v>
      </c>
      <c r="U8" s="167">
        <v>76454000</v>
      </c>
      <c r="V8" s="302">
        <v>2823</v>
      </c>
      <c r="W8" s="80">
        <v>44718</v>
      </c>
      <c r="X8" s="167">
        <v>76454000</v>
      </c>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row>
    <row r="9" spans="1:129" s="51" customFormat="1" ht="15" x14ac:dyDescent="0.25">
      <c r="A9" s="375"/>
      <c r="B9" s="388"/>
      <c r="C9" s="389"/>
      <c r="D9" s="375"/>
      <c r="E9" s="389"/>
      <c r="F9" s="384"/>
      <c r="G9" s="378"/>
      <c r="H9" s="384"/>
      <c r="I9" s="375"/>
      <c r="J9" s="375"/>
      <c r="K9" s="375"/>
      <c r="L9" s="376"/>
      <c r="M9" s="374"/>
      <c r="N9" s="81" t="s">
        <v>1375</v>
      </c>
      <c r="O9" s="277" t="s">
        <v>1376</v>
      </c>
      <c r="P9" s="124">
        <v>44705</v>
      </c>
      <c r="Q9" s="167">
        <v>255849990</v>
      </c>
      <c r="R9" s="46"/>
      <c r="S9" s="302">
        <v>678</v>
      </c>
      <c r="T9" s="80">
        <v>44718</v>
      </c>
      <c r="U9" s="167">
        <v>255849990</v>
      </c>
      <c r="V9" s="302"/>
      <c r="W9" s="80"/>
      <c r="X9" s="302"/>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row>
    <row r="10" spans="1:129" s="51" customFormat="1" ht="15" x14ac:dyDescent="0.25">
      <c r="A10" s="363"/>
      <c r="B10" s="371"/>
      <c r="C10" s="369"/>
      <c r="D10" s="363"/>
      <c r="E10" s="369"/>
      <c r="F10" s="385"/>
      <c r="G10" s="379"/>
      <c r="H10" s="385"/>
      <c r="I10" s="363"/>
      <c r="J10" s="363"/>
      <c r="K10" s="363"/>
      <c r="L10" s="365"/>
      <c r="M10" s="367"/>
      <c r="N10" s="44"/>
      <c r="O10" s="44"/>
      <c r="P10" s="44"/>
      <c r="Q10" s="167"/>
      <c r="R10" s="46"/>
      <c r="S10" s="302"/>
      <c r="T10" s="80"/>
      <c r="U10" s="302"/>
      <c r="V10" s="302"/>
      <c r="W10" s="80"/>
      <c r="X10" s="302"/>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row>
    <row r="11" spans="1:129" s="109" customFormat="1" ht="15" x14ac:dyDescent="0.25">
      <c r="A11" s="93"/>
      <c r="B11" s="93"/>
      <c r="C11" s="93"/>
      <c r="D11" s="93"/>
      <c r="E11" s="106"/>
      <c r="F11" s="102"/>
      <c r="G11" s="102"/>
      <c r="H11" s="153"/>
      <c r="I11" s="94"/>
      <c r="J11" s="93"/>
      <c r="K11" s="93"/>
      <c r="L11" s="103">
        <f>+L8</f>
        <v>648345228</v>
      </c>
      <c r="M11" s="102"/>
      <c r="N11" s="107"/>
      <c r="O11" s="87"/>
      <c r="P11" s="96"/>
      <c r="Q11" s="105">
        <f>SUM(Q8:Q10)</f>
        <v>332303990</v>
      </c>
      <c r="R11" s="90"/>
      <c r="S11" s="87"/>
      <c r="T11" s="96"/>
      <c r="U11" s="105">
        <f>SUM(U8:U10)</f>
        <v>332303990</v>
      </c>
      <c r="V11" s="87"/>
      <c r="W11" s="96"/>
      <c r="X11" s="105">
        <f>SUM(X8:X10)</f>
        <v>76454000</v>
      </c>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row>
    <row r="12" spans="1:129" s="51" customFormat="1" ht="15" x14ac:dyDescent="0.25">
      <c r="A12" s="362" t="s">
        <v>1072</v>
      </c>
      <c r="B12" s="368" t="s">
        <v>254</v>
      </c>
      <c r="C12" s="368" t="s">
        <v>75</v>
      </c>
      <c r="D12" s="372" t="s">
        <v>1184</v>
      </c>
      <c r="E12" s="368" t="s">
        <v>118</v>
      </c>
      <c r="F12" s="383">
        <v>0</v>
      </c>
      <c r="G12" s="377">
        <v>879000000</v>
      </c>
      <c r="H12" s="383">
        <v>0</v>
      </c>
      <c r="I12" s="362"/>
      <c r="J12" s="362"/>
      <c r="K12" s="362"/>
      <c r="L12" s="364">
        <f>+F12+G12+H12+I12+J12-K31</f>
        <v>879000000</v>
      </c>
      <c r="M12" s="366">
        <v>879000000</v>
      </c>
      <c r="N12" s="164" t="s">
        <v>913</v>
      </c>
      <c r="O12" s="165" t="s">
        <v>927</v>
      </c>
      <c r="P12" s="169">
        <v>44628</v>
      </c>
      <c r="Q12" s="168">
        <v>22147690</v>
      </c>
      <c r="R12" s="46"/>
      <c r="S12" s="173">
        <v>435</v>
      </c>
      <c r="T12" s="80" t="s">
        <v>1021</v>
      </c>
      <c r="U12" s="183">
        <v>22147690</v>
      </c>
      <c r="V12" s="173">
        <v>2388</v>
      </c>
      <c r="W12" s="80">
        <v>44683</v>
      </c>
      <c r="X12" s="183">
        <v>22147690</v>
      </c>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row>
    <row r="13" spans="1:129" s="51" customFormat="1" ht="15" x14ac:dyDescent="0.25">
      <c r="A13" s="375"/>
      <c r="B13" s="389"/>
      <c r="C13" s="389"/>
      <c r="D13" s="375"/>
      <c r="E13" s="389"/>
      <c r="F13" s="384"/>
      <c r="G13" s="378"/>
      <c r="H13" s="384"/>
      <c r="I13" s="375"/>
      <c r="J13" s="375"/>
      <c r="K13" s="375"/>
      <c r="L13" s="376"/>
      <c r="M13" s="374"/>
      <c r="N13" s="164" t="s">
        <v>914</v>
      </c>
      <c r="O13" s="166" t="s">
        <v>896</v>
      </c>
      <c r="P13" s="169">
        <v>44628</v>
      </c>
      <c r="Q13" s="168"/>
      <c r="R13" s="46"/>
      <c r="S13" s="173"/>
      <c r="T13" s="80"/>
      <c r="U13" s="180"/>
      <c r="V13" s="173"/>
      <c r="W13" s="80"/>
      <c r="X13" s="173"/>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row>
    <row r="14" spans="1:129" s="51" customFormat="1" ht="15" x14ac:dyDescent="0.25">
      <c r="A14" s="375"/>
      <c r="B14" s="389"/>
      <c r="C14" s="389"/>
      <c r="D14" s="375"/>
      <c r="E14" s="389"/>
      <c r="F14" s="384"/>
      <c r="G14" s="378"/>
      <c r="H14" s="384"/>
      <c r="I14" s="375"/>
      <c r="J14" s="375"/>
      <c r="K14" s="375"/>
      <c r="L14" s="376"/>
      <c r="M14" s="374"/>
      <c r="N14" s="164" t="s">
        <v>915</v>
      </c>
      <c r="O14" s="165" t="s">
        <v>928</v>
      </c>
      <c r="P14" s="169">
        <v>44628</v>
      </c>
      <c r="Q14" s="168">
        <v>27162500</v>
      </c>
      <c r="R14" s="46"/>
      <c r="S14" s="173">
        <v>489</v>
      </c>
      <c r="T14" s="80" t="s">
        <v>1022</v>
      </c>
      <c r="U14" s="183">
        <v>27162500</v>
      </c>
      <c r="V14" s="173">
        <v>2799</v>
      </c>
      <c r="W14" s="80">
        <v>44714</v>
      </c>
      <c r="X14" s="183">
        <v>27162500</v>
      </c>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row>
    <row r="15" spans="1:129" s="51" customFormat="1" ht="15" x14ac:dyDescent="0.25">
      <c r="A15" s="375"/>
      <c r="B15" s="389"/>
      <c r="C15" s="389"/>
      <c r="D15" s="375"/>
      <c r="E15" s="389"/>
      <c r="F15" s="384"/>
      <c r="G15" s="378"/>
      <c r="H15" s="384"/>
      <c r="I15" s="375"/>
      <c r="J15" s="375"/>
      <c r="K15" s="375"/>
      <c r="L15" s="376"/>
      <c r="M15" s="374"/>
      <c r="N15" s="164" t="s">
        <v>916</v>
      </c>
      <c r="O15" s="165" t="s">
        <v>929</v>
      </c>
      <c r="P15" s="169">
        <v>44628</v>
      </c>
      <c r="Q15" s="168">
        <v>32388900</v>
      </c>
      <c r="R15" s="46"/>
      <c r="S15" s="173">
        <v>438</v>
      </c>
      <c r="T15" s="80" t="s">
        <v>1021</v>
      </c>
      <c r="U15" s="183">
        <v>32388900</v>
      </c>
      <c r="V15" s="173"/>
      <c r="W15" s="80"/>
      <c r="X15" s="173"/>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row>
    <row r="16" spans="1:129" s="51" customFormat="1" ht="15" x14ac:dyDescent="0.25">
      <c r="A16" s="375"/>
      <c r="B16" s="389"/>
      <c r="C16" s="389"/>
      <c r="D16" s="375"/>
      <c r="E16" s="389"/>
      <c r="F16" s="384"/>
      <c r="G16" s="378"/>
      <c r="H16" s="384"/>
      <c r="I16" s="375"/>
      <c r="J16" s="375"/>
      <c r="K16" s="375"/>
      <c r="L16" s="376"/>
      <c r="M16" s="374"/>
      <c r="N16" s="164" t="s">
        <v>917</v>
      </c>
      <c r="O16" s="165" t="s">
        <v>930</v>
      </c>
      <c r="P16" s="169">
        <v>44628</v>
      </c>
      <c r="Q16" s="168">
        <v>30000000</v>
      </c>
      <c r="R16" s="46"/>
      <c r="S16" s="173">
        <v>578</v>
      </c>
      <c r="T16" s="80">
        <v>44683</v>
      </c>
      <c r="U16" s="168">
        <v>30000000</v>
      </c>
      <c r="V16" s="173">
        <v>2800</v>
      </c>
      <c r="W16" s="80">
        <v>44714</v>
      </c>
      <c r="X16" s="168">
        <v>30000000</v>
      </c>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row>
    <row r="17" spans="1:129" s="51" customFormat="1" ht="15" x14ac:dyDescent="0.25">
      <c r="A17" s="375"/>
      <c r="B17" s="389"/>
      <c r="C17" s="389"/>
      <c r="D17" s="375"/>
      <c r="E17" s="389"/>
      <c r="F17" s="384"/>
      <c r="G17" s="378"/>
      <c r="H17" s="384"/>
      <c r="I17" s="375"/>
      <c r="J17" s="375"/>
      <c r="K17" s="375"/>
      <c r="L17" s="376"/>
      <c r="M17" s="374"/>
      <c r="N17" s="164" t="s">
        <v>918</v>
      </c>
      <c r="O17" s="165" t="s">
        <v>931</v>
      </c>
      <c r="P17" s="169">
        <v>44628</v>
      </c>
      <c r="Q17" s="168">
        <v>26506300</v>
      </c>
      <c r="R17" s="46"/>
      <c r="S17" s="173">
        <v>440</v>
      </c>
      <c r="T17" s="80" t="s">
        <v>1023</v>
      </c>
      <c r="U17" s="183">
        <v>26506300</v>
      </c>
      <c r="V17" s="173">
        <v>2386</v>
      </c>
      <c r="W17" s="80">
        <v>44683</v>
      </c>
      <c r="X17" s="183">
        <v>26506300</v>
      </c>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row>
    <row r="18" spans="1:129" s="51" customFormat="1" ht="15" x14ac:dyDescent="0.25">
      <c r="A18" s="375"/>
      <c r="B18" s="389"/>
      <c r="C18" s="389"/>
      <c r="D18" s="375"/>
      <c r="E18" s="389"/>
      <c r="F18" s="384"/>
      <c r="G18" s="378"/>
      <c r="H18" s="384"/>
      <c r="I18" s="375"/>
      <c r="J18" s="375"/>
      <c r="K18" s="375"/>
      <c r="L18" s="376"/>
      <c r="M18" s="374"/>
      <c r="N18" s="164" t="s">
        <v>919</v>
      </c>
      <c r="O18" s="165" t="s">
        <v>932</v>
      </c>
      <c r="P18" s="169">
        <v>44628</v>
      </c>
      <c r="Q18" s="168">
        <v>40500000</v>
      </c>
      <c r="R18" s="46"/>
      <c r="S18" s="173">
        <v>437</v>
      </c>
      <c r="T18" s="80" t="s">
        <v>1021</v>
      </c>
      <c r="U18" s="183">
        <v>40500000</v>
      </c>
      <c r="V18" s="173">
        <v>2387</v>
      </c>
      <c r="W18" s="80">
        <v>44683</v>
      </c>
      <c r="X18" s="183">
        <v>40500000</v>
      </c>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row>
    <row r="19" spans="1:129" s="51" customFormat="1" ht="15" x14ac:dyDescent="0.25">
      <c r="A19" s="375"/>
      <c r="B19" s="389"/>
      <c r="C19" s="389"/>
      <c r="D19" s="375"/>
      <c r="E19" s="389"/>
      <c r="F19" s="384"/>
      <c r="G19" s="378"/>
      <c r="H19" s="384"/>
      <c r="I19" s="375"/>
      <c r="J19" s="375"/>
      <c r="K19" s="375"/>
      <c r="L19" s="376"/>
      <c r="M19" s="374"/>
      <c r="N19" s="164" t="s">
        <v>920</v>
      </c>
      <c r="O19" s="165" t="s">
        <v>933</v>
      </c>
      <c r="P19" s="169">
        <v>44628</v>
      </c>
      <c r="Q19" s="168">
        <v>22147690</v>
      </c>
      <c r="R19" s="46"/>
      <c r="S19" s="173">
        <v>434</v>
      </c>
      <c r="T19" s="80" t="s">
        <v>1021</v>
      </c>
      <c r="U19" s="183">
        <v>22147690</v>
      </c>
      <c r="V19" s="38">
        <v>2392</v>
      </c>
      <c r="W19" s="80">
        <v>44683</v>
      </c>
      <c r="X19" s="183">
        <v>22147690</v>
      </c>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row>
    <row r="20" spans="1:129" s="51" customFormat="1" ht="15" x14ac:dyDescent="0.25">
      <c r="A20" s="375"/>
      <c r="B20" s="389"/>
      <c r="C20" s="389"/>
      <c r="D20" s="375"/>
      <c r="E20" s="389"/>
      <c r="F20" s="384"/>
      <c r="G20" s="378"/>
      <c r="H20" s="384"/>
      <c r="I20" s="375"/>
      <c r="J20" s="375"/>
      <c r="K20" s="375"/>
      <c r="L20" s="376"/>
      <c r="M20" s="374"/>
      <c r="N20" s="164" t="s">
        <v>921</v>
      </c>
      <c r="O20" s="166" t="s">
        <v>896</v>
      </c>
      <c r="P20" s="169">
        <v>44637</v>
      </c>
      <c r="Q20" s="168"/>
      <c r="R20" s="46"/>
      <c r="S20" s="173"/>
      <c r="T20" s="80"/>
      <c r="U20" s="180"/>
      <c r="V20" s="173"/>
      <c r="W20" s="80"/>
      <c r="X20" s="173"/>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row>
    <row r="21" spans="1:129" s="51" customFormat="1" ht="15" x14ac:dyDescent="0.25">
      <c r="A21" s="375"/>
      <c r="B21" s="389"/>
      <c r="C21" s="389"/>
      <c r="D21" s="375"/>
      <c r="E21" s="389"/>
      <c r="F21" s="384"/>
      <c r="G21" s="378"/>
      <c r="H21" s="384"/>
      <c r="I21" s="375"/>
      <c r="J21" s="375"/>
      <c r="K21" s="375"/>
      <c r="L21" s="376"/>
      <c r="M21" s="374"/>
      <c r="N21" s="164" t="s">
        <v>922</v>
      </c>
      <c r="O21" s="166" t="s">
        <v>896</v>
      </c>
      <c r="P21" s="169">
        <v>44637</v>
      </c>
      <c r="Q21" s="168"/>
      <c r="R21" s="46"/>
      <c r="S21" s="173"/>
      <c r="T21" s="80"/>
      <c r="U21" s="180"/>
      <c r="V21" s="173"/>
      <c r="W21" s="80"/>
      <c r="X21" s="173"/>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row>
    <row r="22" spans="1:129" s="51" customFormat="1" ht="15" x14ac:dyDescent="0.25">
      <c r="A22" s="375"/>
      <c r="B22" s="389"/>
      <c r="C22" s="389"/>
      <c r="D22" s="375"/>
      <c r="E22" s="389"/>
      <c r="F22" s="384"/>
      <c r="G22" s="378"/>
      <c r="H22" s="384"/>
      <c r="I22" s="375"/>
      <c r="J22" s="375"/>
      <c r="K22" s="375"/>
      <c r="L22" s="376"/>
      <c r="M22" s="374"/>
      <c r="N22" s="164" t="s">
        <v>923</v>
      </c>
      <c r="O22" s="166" t="s">
        <v>896</v>
      </c>
      <c r="P22" s="169">
        <v>44637</v>
      </c>
      <c r="Q22" s="168"/>
      <c r="R22" s="46"/>
      <c r="S22" s="173"/>
      <c r="T22" s="80"/>
      <c r="U22" s="180"/>
      <c r="V22" s="173"/>
      <c r="W22" s="80"/>
      <c r="X22" s="173"/>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row>
    <row r="23" spans="1:129" s="51" customFormat="1" ht="15" x14ac:dyDescent="0.25">
      <c r="A23" s="375"/>
      <c r="B23" s="389"/>
      <c r="C23" s="389"/>
      <c r="D23" s="375"/>
      <c r="E23" s="389"/>
      <c r="F23" s="384"/>
      <c r="G23" s="378"/>
      <c r="H23" s="384"/>
      <c r="I23" s="375"/>
      <c r="J23" s="375"/>
      <c r="K23" s="375"/>
      <c r="L23" s="376"/>
      <c r="M23" s="374"/>
      <c r="N23" s="164" t="s">
        <v>924</v>
      </c>
      <c r="O23" s="165" t="s">
        <v>934</v>
      </c>
      <c r="P23" s="169">
        <v>44637</v>
      </c>
      <c r="Q23" s="168">
        <v>10500000</v>
      </c>
      <c r="R23" s="46"/>
      <c r="S23" s="173">
        <v>480</v>
      </c>
      <c r="T23" s="80" t="s">
        <v>1024</v>
      </c>
      <c r="U23" s="183">
        <v>10500000</v>
      </c>
      <c r="V23" s="173">
        <v>3098</v>
      </c>
      <c r="W23" s="80">
        <v>44740</v>
      </c>
      <c r="X23" s="183">
        <v>10500000</v>
      </c>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row>
    <row r="24" spans="1:129" s="51" customFormat="1" ht="15" x14ac:dyDescent="0.25">
      <c r="A24" s="375"/>
      <c r="B24" s="389"/>
      <c r="C24" s="389"/>
      <c r="D24" s="375"/>
      <c r="E24" s="389"/>
      <c r="F24" s="384"/>
      <c r="G24" s="378"/>
      <c r="H24" s="384"/>
      <c r="I24" s="375"/>
      <c r="J24" s="375"/>
      <c r="K24" s="375"/>
      <c r="L24" s="376"/>
      <c r="M24" s="374"/>
      <c r="N24" s="164" t="s">
        <v>925</v>
      </c>
      <c r="O24" s="165" t="s">
        <v>935</v>
      </c>
      <c r="P24" s="169">
        <v>44649</v>
      </c>
      <c r="Q24" s="168">
        <v>19840000</v>
      </c>
      <c r="R24" s="46"/>
      <c r="S24" s="173">
        <v>500</v>
      </c>
      <c r="T24" s="80" t="s">
        <v>1019</v>
      </c>
      <c r="U24" s="183">
        <v>19840000</v>
      </c>
      <c r="V24" s="173">
        <v>2801</v>
      </c>
      <c r="W24" s="80">
        <v>44714</v>
      </c>
      <c r="X24" s="183">
        <v>19840000</v>
      </c>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row>
    <row r="25" spans="1:129" s="51" customFormat="1" ht="15" x14ac:dyDescent="0.25">
      <c r="A25" s="375"/>
      <c r="B25" s="389"/>
      <c r="C25" s="389"/>
      <c r="D25" s="375"/>
      <c r="E25" s="389"/>
      <c r="F25" s="384"/>
      <c r="G25" s="378"/>
      <c r="H25" s="384"/>
      <c r="I25" s="375"/>
      <c r="J25" s="375"/>
      <c r="K25" s="375"/>
      <c r="L25" s="376"/>
      <c r="M25" s="374"/>
      <c r="N25" s="164" t="s">
        <v>926</v>
      </c>
      <c r="O25" s="165" t="s">
        <v>936</v>
      </c>
      <c r="P25" s="169">
        <v>44649</v>
      </c>
      <c r="Q25" s="168">
        <v>16250000</v>
      </c>
      <c r="R25" s="46"/>
      <c r="S25" s="173">
        <v>501</v>
      </c>
      <c r="T25" s="80" t="s">
        <v>1019</v>
      </c>
      <c r="U25" s="183">
        <v>16250000</v>
      </c>
      <c r="V25" s="173"/>
      <c r="W25" s="80"/>
      <c r="X25" s="173"/>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row>
    <row r="26" spans="1:129" s="51" customFormat="1" ht="15" x14ac:dyDescent="0.25">
      <c r="A26" s="375"/>
      <c r="B26" s="389"/>
      <c r="C26" s="389"/>
      <c r="D26" s="375"/>
      <c r="E26" s="389"/>
      <c r="F26" s="384"/>
      <c r="G26" s="378"/>
      <c r="H26" s="384"/>
      <c r="I26" s="375"/>
      <c r="J26" s="375"/>
      <c r="K26" s="375"/>
      <c r="L26" s="376"/>
      <c r="M26" s="374"/>
      <c r="N26" s="164" t="s">
        <v>1377</v>
      </c>
      <c r="O26" s="165" t="s">
        <v>1378</v>
      </c>
      <c r="P26" s="169">
        <v>44687</v>
      </c>
      <c r="Q26" s="168">
        <v>24616667</v>
      </c>
      <c r="R26" s="46"/>
      <c r="S26" s="173">
        <v>613</v>
      </c>
      <c r="T26" s="80">
        <v>44701</v>
      </c>
      <c r="U26" s="168">
        <v>24616667</v>
      </c>
      <c r="V26" s="173">
        <v>3100</v>
      </c>
      <c r="W26" s="80">
        <v>44740</v>
      </c>
      <c r="X26" s="168">
        <v>24616667</v>
      </c>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row>
    <row r="27" spans="1:129" s="51" customFormat="1" ht="15" x14ac:dyDescent="0.25">
      <c r="A27" s="375"/>
      <c r="B27" s="389"/>
      <c r="C27" s="389"/>
      <c r="D27" s="375"/>
      <c r="E27" s="389"/>
      <c r="F27" s="384"/>
      <c r="G27" s="378"/>
      <c r="H27" s="384"/>
      <c r="I27" s="375"/>
      <c r="J27" s="375"/>
      <c r="K27" s="375"/>
      <c r="L27" s="376"/>
      <c r="M27" s="374"/>
      <c r="N27" s="164" t="s">
        <v>1379</v>
      </c>
      <c r="O27" s="165" t="s">
        <v>1380</v>
      </c>
      <c r="P27" s="169">
        <v>44687</v>
      </c>
      <c r="Q27" s="168">
        <v>24616667</v>
      </c>
      <c r="R27" s="46"/>
      <c r="S27" s="173">
        <v>615</v>
      </c>
      <c r="T27" s="80">
        <v>44701</v>
      </c>
      <c r="U27" s="168">
        <v>24616667</v>
      </c>
      <c r="V27" s="173"/>
      <c r="W27" s="80"/>
      <c r="X27" s="173"/>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row>
    <row r="28" spans="1:129" s="51" customFormat="1" ht="15" x14ac:dyDescent="0.25">
      <c r="A28" s="375"/>
      <c r="B28" s="389"/>
      <c r="C28" s="389"/>
      <c r="D28" s="375"/>
      <c r="E28" s="389"/>
      <c r="F28" s="384"/>
      <c r="G28" s="378"/>
      <c r="H28" s="384"/>
      <c r="I28" s="375"/>
      <c r="J28" s="375"/>
      <c r="K28" s="375"/>
      <c r="L28" s="376"/>
      <c r="M28" s="374"/>
      <c r="N28" s="164" t="s">
        <v>1381</v>
      </c>
      <c r="O28" s="165" t="s">
        <v>1382</v>
      </c>
      <c r="P28" s="169">
        <v>44726</v>
      </c>
      <c r="Q28" s="168">
        <v>18900000</v>
      </c>
      <c r="R28" s="46"/>
      <c r="S28" s="173">
        <v>760</v>
      </c>
      <c r="T28" s="80">
        <v>44736</v>
      </c>
      <c r="U28" s="168">
        <v>18900000</v>
      </c>
      <c r="V28" s="173"/>
      <c r="W28" s="80"/>
      <c r="X28" s="173"/>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row>
    <row r="29" spans="1:129" s="51" customFormat="1" ht="15" x14ac:dyDescent="0.25">
      <c r="A29" s="375"/>
      <c r="B29" s="389"/>
      <c r="C29" s="389"/>
      <c r="D29" s="375"/>
      <c r="E29" s="389"/>
      <c r="F29" s="384"/>
      <c r="G29" s="378"/>
      <c r="H29" s="384"/>
      <c r="I29" s="375"/>
      <c r="J29" s="375"/>
      <c r="K29" s="375"/>
      <c r="L29" s="376"/>
      <c r="M29" s="374"/>
      <c r="N29" s="164" t="s">
        <v>1383</v>
      </c>
      <c r="O29" s="165" t="s">
        <v>1384</v>
      </c>
      <c r="P29" s="169">
        <v>44726</v>
      </c>
      <c r="Q29" s="168">
        <v>13150000</v>
      </c>
      <c r="R29" s="46"/>
      <c r="S29" s="173"/>
      <c r="T29" s="80"/>
      <c r="U29" s="180"/>
      <c r="V29" s="173"/>
      <c r="W29" s="80"/>
      <c r="X29" s="173"/>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row>
    <row r="30" spans="1:129" s="51" customFormat="1" ht="15" x14ac:dyDescent="0.25">
      <c r="A30" s="375"/>
      <c r="B30" s="389"/>
      <c r="C30" s="389"/>
      <c r="D30" s="375"/>
      <c r="E30" s="389"/>
      <c r="F30" s="384"/>
      <c r="G30" s="378"/>
      <c r="H30" s="384"/>
      <c r="I30" s="375"/>
      <c r="J30" s="375"/>
      <c r="K30" s="375"/>
      <c r="L30" s="376"/>
      <c r="M30" s="374"/>
      <c r="N30" s="44"/>
      <c r="O30" s="44"/>
      <c r="P30" s="44"/>
      <c r="Q30" s="44"/>
      <c r="R30" s="46"/>
      <c r="S30" s="173"/>
      <c r="T30" s="80"/>
      <c r="U30" s="180"/>
      <c r="V30" s="173"/>
      <c r="W30" s="80"/>
      <c r="X30" s="173"/>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row>
    <row r="31" spans="1:129" s="51" customFormat="1" ht="15" x14ac:dyDescent="0.25">
      <c r="A31" s="363"/>
      <c r="B31" s="369"/>
      <c r="C31" s="369"/>
      <c r="D31" s="363"/>
      <c r="E31" s="369"/>
      <c r="F31" s="385"/>
      <c r="G31" s="379"/>
      <c r="H31" s="385"/>
      <c r="I31" s="363"/>
      <c r="J31" s="363"/>
      <c r="K31" s="363"/>
      <c r="L31" s="365"/>
      <c r="M31" s="367"/>
      <c r="N31" s="44"/>
      <c r="O31" s="44"/>
      <c r="P31" s="44"/>
      <c r="Q31" s="44"/>
      <c r="R31" s="46"/>
      <c r="S31" s="173"/>
      <c r="T31" s="80"/>
      <c r="U31" s="180"/>
      <c r="V31" s="173"/>
      <c r="W31" s="80"/>
      <c r="X31" s="173"/>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row>
    <row r="32" spans="1:129" s="109" customFormat="1" ht="15" x14ac:dyDescent="0.25">
      <c r="A32" s="93"/>
      <c r="B32" s="93"/>
      <c r="C32" s="93"/>
      <c r="D32" s="93"/>
      <c r="E32" s="106"/>
      <c r="F32" s="102"/>
      <c r="G32" s="102"/>
      <c r="H32" s="153"/>
      <c r="I32" s="94"/>
      <c r="J32" s="93"/>
      <c r="K32" s="93"/>
      <c r="L32" s="103">
        <f>+L12</f>
        <v>879000000</v>
      </c>
      <c r="M32" s="102"/>
      <c r="N32" s="107"/>
      <c r="O32" s="87"/>
      <c r="P32" s="96"/>
      <c r="Q32" s="105">
        <f>SUM(Q12:Q31)</f>
        <v>328726414</v>
      </c>
      <c r="R32" s="90"/>
      <c r="S32" s="87"/>
      <c r="T32" s="96"/>
      <c r="U32" s="105">
        <f>SUM(U12:U31)</f>
        <v>315576414</v>
      </c>
      <c r="V32" s="87"/>
      <c r="W32" s="96"/>
      <c r="X32" s="105">
        <f>SUM(X12:X31)</f>
        <v>223420847</v>
      </c>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c r="DY32" s="108"/>
    </row>
    <row r="33" spans="1:129" s="150" customFormat="1" ht="15" customHeight="1" x14ac:dyDescent="0.25">
      <c r="A33" s="419" t="s">
        <v>960</v>
      </c>
      <c r="B33" s="370" t="s">
        <v>885</v>
      </c>
      <c r="C33" s="368" t="s">
        <v>75</v>
      </c>
      <c r="D33" s="419" t="s">
        <v>886</v>
      </c>
      <c r="E33" s="370" t="s">
        <v>100</v>
      </c>
      <c r="F33" s="366">
        <v>0</v>
      </c>
      <c r="G33" s="366">
        <v>0</v>
      </c>
      <c r="H33" s="377">
        <v>402909588</v>
      </c>
      <c r="I33" s="419"/>
      <c r="J33" s="416"/>
      <c r="K33" s="419"/>
      <c r="L33" s="422">
        <f>+F33+G33+H33+I49+J49-K49</f>
        <v>402909588</v>
      </c>
      <c r="M33" s="366">
        <v>402909588</v>
      </c>
      <c r="N33" s="164" t="s">
        <v>1385</v>
      </c>
      <c r="O33" s="165" t="s">
        <v>1386</v>
      </c>
      <c r="P33" s="169">
        <v>44713</v>
      </c>
      <c r="Q33" s="168">
        <v>16426700</v>
      </c>
      <c r="R33" s="147"/>
      <c r="S33" s="145">
        <v>708</v>
      </c>
      <c r="T33" s="146">
        <v>44722</v>
      </c>
      <c r="U33" s="168">
        <v>16426700</v>
      </c>
      <c r="V33" s="145"/>
      <c r="W33" s="146"/>
      <c r="X33" s="148"/>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149"/>
      <c r="BY33" s="149"/>
      <c r="BZ33" s="149"/>
      <c r="CA33" s="149"/>
      <c r="CB33" s="149"/>
      <c r="CC33" s="149"/>
      <c r="CD33" s="149"/>
      <c r="CE33" s="149"/>
      <c r="CF33" s="149"/>
      <c r="CG33" s="149"/>
      <c r="CH33" s="149"/>
      <c r="CI33" s="149"/>
      <c r="CJ33" s="149"/>
      <c r="CK33" s="149"/>
      <c r="CL33" s="149"/>
      <c r="CM33" s="149"/>
      <c r="CN33" s="149"/>
      <c r="CO33" s="149"/>
      <c r="CP33" s="149"/>
      <c r="CQ33" s="149"/>
      <c r="CR33" s="149"/>
      <c r="CS33" s="149"/>
      <c r="CT33" s="149"/>
      <c r="CU33" s="149"/>
      <c r="CV33" s="149"/>
      <c r="CW33" s="149"/>
      <c r="CX33" s="149"/>
      <c r="CY33" s="149"/>
      <c r="CZ33" s="149"/>
      <c r="DA33" s="149"/>
      <c r="DB33" s="149"/>
      <c r="DC33" s="149"/>
      <c r="DD33" s="149"/>
      <c r="DE33" s="149"/>
      <c r="DF33" s="149"/>
      <c r="DG33" s="149"/>
      <c r="DH33" s="149"/>
      <c r="DI33" s="149"/>
      <c r="DJ33" s="149"/>
      <c r="DK33" s="149"/>
      <c r="DL33" s="149"/>
      <c r="DM33" s="149"/>
      <c r="DN33" s="149"/>
      <c r="DO33" s="149"/>
      <c r="DP33" s="149"/>
      <c r="DQ33" s="149"/>
      <c r="DR33" s="149"/>
      <c r="DS33" s="149"/>
      <c r="DT33" s="149"/>
      <c r="DU33" s="149"/>
      <c r="DV33" s="149"/>
      <c r="DW33" s="149"/>
      <c r="DX33" s="149"/>
      <c r="DY33" s="149"/>
    </row>
    <row r="34" spans="1:129" s="150" customFormat="1" ht="15" x14ac:dyDescent="0.25">
      <c r="A34" s="420"/>
      <c r="B34" s="388"/>
      <c r="C34" s="389"/>
      <c r="D34" s="420"/>
      <c r="E34" s="388"/>
      <c r="F34" s="374"/>
      <c r="G34" s="374"/>
      <c r="H34" s="378"/>
      <c r="I34" s="420"/>
      <c r="J34" s="417"/>
      <c r="K34" s="420"/>
      <c r="L34" s="423"/>
      <c r="M34" s="374"/>
      <c r="N34" s="164" t="s">
        <v>1387</v>
      </c>
      <c r="O34" s="165" t="s">
        <v>1388</v>
      </c>
      <c r="P34" s="169">
        <v>44713</v>
      </c>
      <c r="Q34" s="168">
        <v>12000000</v>
      </c>
      <c r="R34" s="147"/>
      <c r="S34" s="145">
        <v>717</v>
      </c>
      <c r="T34" s="146">
        <v>44722</v>
      </c>
      <c r="U34" s="168">
        <v>12000000</v>
      </c>
      <c r="V34" s="145"/>
      <c r="W34" s="146"/>
      <c r="X34" s="148"/>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49"/>
      <c r="CC34" s="149"/>
      <c r="CD34" s="149"/>
      <c r="CE34" s="149"/>
      <c r="CF34" s="149"/>
      <c r="CG34" s="149"/>
      <c r="CH34" s="149"/>
      <c r="CI34" s="149"/>
      <c r="CJ34" s="149"/>
      <c r="CK34" s="149"/>
      <c r="CL34" s="149"/>
      <c r="CM34" s="149"/>
      <c r="CN34" s="149"/>
      <c r="CO34" s="149"/>
      <c r="CP34" s="149"/>
      <c r="CQ34" s="149"/>
      <c r="CR34" s="149"/>
      <c r="CS34" s="149"/>
      <c r="CT34" s="149"/>
      <c r="CU34" s="149"/>
      <c r="CV34" s="149"/>
      <c r="CW34" s="149"/>
      <c r="CX34" s="149"/>
      <c r="CY34" s="149"/>
      <c r="CZ34" s="149"/>
      <c r="DA34" s="149"/>
      <c r="DB34" s="149"/>
      <c r="DC34" s="149"/>
      <c r="DD34" s="149"/>
      <c r="DE34" s="149"/>
      <c r="DF34" s="149"/>
      <c r="DG34" s="149"/>
      <c r="DH34" s="149"/>
      <c r="DI34" s="149"/>
      <c r="DJ34" s="149"/>
      <c r="DK34" s="149"/>
      <c r="DL34" s="149"/>
      <c r="DM34" s="149"/>
      <c r="DN34" s="149"/>
      <c r="DO34" s="149"/>
      <c r="DP34" s="149"/>
      <c r="DQ34" s="149"/>
      <c r="DR34" s="149"/>
      <c r="DS34" s="149"/>
      <c r="DT34" s="149"/>
      <c r="DU34" s="149"/>
      <c r="DV34" s="149"/>
      <c r="DW34" s="149"/>
      <c r="DX34" s="149"/>
      <c r="DY34" s="149"/>
    </row>
    <row r="35" spans="1:129" s="150" customFormat="1" ht="15" x14ac:dyDescent="0.25">
      <c r="A35" s="420"/>
      <c r="B35" s="388"/>
      <c r="C35" s="389"/>
      <c r="D35" s="420"/>
      <c r="E35" s="388"/>
      <c r="F35" s="374"/>
      <c r="G35" s="374"/>
      <c r="H35" s="378"/>
      <c r="I35" s="420"/>
      <c r="J35" s="417"/>
      <c r="K35" s="420"/>
      <c r="L35" s="423"/>
      <c r="M35" s="374"/>
      <c r="N35" s="164" t="s">
        <v>1389</v>
      </c>
      <c r="O35" s="165" t="s">
        <v>1390</v>
      </c>
      <c r="P35" s="169">
        <v>44713</v>
      </c>
      <c r="Q35" s="168">
        <v>12000000</v>
      </c>
      <c r="R35" s="147"/>
      <c r="S35" s="145">
        <v>712</v>
      </c>
      <c r="T35" s="146">
        <v>44722</v>
      </c>
      <c r="U35" s="168">
        <v>12000000</v>
      </c>
      <c r="V35" s="145"/>
      <c r="W35" s="146"/>
      <c r="X35" s="148"/>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row>
    <row r="36" spans="1:129" s="150" customFormat="1" ht="15" x14ac:dyDescent="0.25">
      <c r="A36" s="420"/>
      <c r="B36" s="388"/>
      <c r="C36" s="389"/>
      <c r="D36" s="420"/>
      <c r="E36" s="388"/>
      <c r="F36" s="374"/>
      <c r="G36" s="374"/>
      <c r="H36" s="378"/>
      <c r="I36" s="420"/>
      <c r="J36" s="417"/>
      <c r="K36" s="420"/>
      <c r="L36" s="423"/>
      <c r="M36" s="374"/>
      <c r="N36" s="164" t="s">
        <v>1391</v>
      </c>
      <c r="O36" s="165" t="s">
        <v>1392</v>
      </c>
      <c r="P36" s="169">
        <v>44713</v>
      </c>
      <c r="Q36" s="168">
        <v>6000000</v>
      </c>
      <c r="R36" s="147"/>
      <c r="S36" s="145">
        <v>719</v>
      </c>
      <c r="T36" s="146">
        <v>44725</v>
      </c>
      <c r="U36" s="168">
        <v>6000000</v>
      </c>
      <c r="V36" s="145"/>
      <c r="W36" s="146"/>
      <c r="X36" s="148"/>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49"/>
      <c r="BR36" s="149"/>
      <c r="BS36" s="149"/>
      <c r="BT36" s="149"/>
      <c r="BU36" s="149"/>
      <c r="BV36" s="149"/>
      <c r="BW36" s="149"/>
      <c r="BX36" s="149"/>
      <c r="BY36" s="149"/>
      <c r="BZ36" s="149"/>
      <c r="CA36" s="149"/>
      <c r="CB36" s="149"/>
      <c r="CC36" s="149"/>
      <c r="CD36" s="149"/>
      <c r="CE36" s="149"/>
      <c r="CF36" s="149"/>
      <c r="CG36" s="149"/>
      <c r="CH36" s="149"/>
      <c r="CI36" s="149"/>
      <c r="CJ36" s="149"/>
      <c r="CK36" s="149"/>
      <c r="CL36" s="149"/>
      <c r="CM36" s="149"/>
      <c r="CN36" s="149"/>
      <c r="CO36" s="149"/>
      <c r="CP36" s="149"/>
      <c r="CQ36" s="149"/>
      <c r="CR36" s="149"/>
      <c r="CS36" s="149"/>
      <c r="CT36" s="149"/>
      <c r="CU36" s="149"/>
      <c r="CV36" s="149"/>
      <c r="CW36" s="149"/>
      <c r="CX36" s="149"/>
      <c r="CY36" s="149"/>
      <c r="CZ36" s="149"/>
      <c r="DA36" s="149"/>
      <c r="DB36" s="149"/>
      <c r="DC36" s="149"/>
      <c r="DD36" s="149"/>
      <c r="DE36" s="149"/>
      <c r="DF36" s="149"/>
      <c r="DG36" s="149"/>
      <c r="DH36" s="149"/>
      <c r="DI36" s="149"/>
      <c r="DJ36" s="149"/>
      <c r="DK36" s="149"/>
      <c r="DL36" s="149"/>
      <c r="DM36" s="149"/>
      <c r="DN36" s="149"/>
      <c r="DO36" s="149"/>
      <c r="DP36" s="149"/>
      <c r="DQ36" s="149"/>
      <c r="DR36" s="149"/>
      <c r="DS36" s="149"/>
      <c r="DT36" s="149"/>
      <c r="DU36" s="149"/>
      <c r="DV36" s="149"/>
      <c r="DW36" s="149"/>
      <c r="DX36" s="149"/>
      <c r="DY36" s="149"/>
    </row>
    <row r="37" spans="1:129" s="150" customFormat="1" ht="15" x14ac:dyDescent="0.25">
      <c r="A37" s="420"/>
      <c r="B37" s="388"/>
      <c r="C37" s="389"/>
      <c r="D37" s="420"/>
      <c r="E37" s="388"/>
      <c r="F37" s="374"/>
      <c r="G37" s="374"/>
      <c r="H37" s="378"/>
      <c r="I37" s="420"/>
      <c r="J37" s="417"/>
      <c r="K37" s="420"/>
      <c r="L37" s="423"/>
      <c r="M37" s="374"/>
      <c r="N37" s="164" t="s">
        <v>1393</v>
      </c>
      <c r="O37" s="165" t="s">
        <v>1394</v>
      </c>
      <c r="P37" s="169">
        <v>44713</v>
      </c>
      <c r="Q37" s="168">
        <v>6000000</v>
      </c>
      <c r="R37" s="147"/>
      <c r="S37" s="145">
        <v>715</v>
      </c>
      <c r="T37" s="146">
        <v>44725</v>
      </c>
      <c r="U37" s="168">
        <v>6000000</v>
      </c>
      <c r="V37" s="145"/>
      <c r="W37" s="146"/>
      <c r="X37" s="148"/>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c r="BU37" s="149"/>
      <c r="BV37" s="149"/>
      <c r="BW37" s="149"/>
      <c r="BX37" s="149"/>
      <c r="BY37" s="149"/>
      <c r="BZ37" s="149"/>
      <c r="CA37" s="149"/>
      <c r="CB37" s="149"/>
      <c r="CC37" s="149"/>
      <c r="CD37" s="149"/>
      <c r="CE37" s="149"/>
      <c r="CF37" s="149"/>
      <c r="CG37" s="149"/>
      <c r="CH37" s="149"/>
      <c r="CI37" s="149"/>
      <c r="CJ37" s="149"/>
      <c r="CK37" s="149"/>
      <c r="CL37" s="149"/>
      <c r="CM37" s="149"/>
      <c r="CN37" s="149"/>
      <c r="CO37" s="149"/>
      <c r="CP37" s="149"/>
      <c r="CQ37" s="149"/>
      <c r="CR37" s="149"/>
      <c r="CS37" s="149"/>
      <c r="CT37" s="149"/>
      <c r="CU37" s="149"/>
      <c r="CV37" s="149"/>
      <c r="CW37" s="149"/>
      <c r="CX37" s="149"/>
      <c r="CY37" s="149"/>
      <c r="CZ37" s="149"/>
      <c r="DA37" s="149"/>
      <c r="DB37" s="149"/>
      <c r="DC37" s="149"/>
      <c r="DD37" s="149"/>
      <c r="DE37" s="149"/>
      <c r="DF37" s="149"/>
      <c r="DG37" s="149"/>
      <c r="DH37" s="149"/>
      <c r="DI37" s="149"/>
      <c r="DJ37" s="149"/>
      <c r="DK37" s="149"/>
      <c r="DL37" s="149"/>
      <c r="DM37" s="149"/>
      <c r="DN37" s="149"/>
      <c r="DO37" s="149"/>
      <c r="DP37" s="149"/>
      <c r="DQ37" s="149"/>
      <c r="DR37" s="149"/>
      <c r="DS37" s="149"/>
      <c r="DT37" s="149"/>
      <c r="DU37" s="149"/>
      <c r="DV37" s="149"/>
      <c r="DW37" s="149"/>
      <c r="DX37" s="149"/>
      <c r="DY37" s="149"/>
    </row>
    <row r="38" spans="1:129" s="150" customFormat="1" ht="15" x14ac:dyDescent="0.25">
      <c r="A38" s="420"/>
      <c r="B38" s="388"/>
      <c r="C38" s="389"/>
      <c r="D38" s="420"/>
      <c r="E38" s="388"/>
      <c r="F38" s="374"/>
      <c r="G38" s="374"/>
      <c r="H38" s="378"/>
      <c r="I38" s="420"/>
      <c r="J38" s="417"/>
      <c r="K38" s="420"/>
      <c r="L38" s="423"/>
      <c r="M38" s="374"/>
      <c r="N38" s="164" t="s">
        <v>1395</v>
      </c>
      <c r="O38" s="165" t="s">
        <v>1396</v>
      </c>
      <c r="P38" s="169">
        <v>44713</v>
      </c>
      <c r="Q38" s="168">
        <v>16426700</v>
      </c>
      <c r="R38" s="147"/>
      <c r="S38" s="145">
        <v>706</v>
      </c>
      <c r="T38" s="146">
        <v>44722</v>
      </c>
      <c r="U38" s="168">
        <v>16426700</v>
      </c>
      <c r="V38" s="145"/>
      <c r="W38" s="146"/>
      <c r="X38" s="148"/>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49"/>
      <c r="BR38" s="149"/>
      <c r="BS38" s="149"/>
      <c r="BT38" s="149"/>
      <c r="BU38" s="149"/>
      <c r="BV38" s="149"/>
      <c r="BW38" s="149"/>
      <c r="BX38" s="149"/>
      <c r="BY38" s="149"/>
      <c r="BZ38" s="149"/>
      <c r="CA38" s="149"/>
      <c r="CB38" s="149"/>
      <c r="CC38" s="149"/>
      <c r="CD38" s="149"/>
      <c r="CE38" s="149"/>
      <c r="CF38" s="149"/>
      <c r="CG38" s="149"/>
      <c r="CH38" s="149"/>
      <c r="CI38" s="149"/>
      <c r="CJ38" s="149"/>
      <c r="CK38" s="149"/>
      <c r="CL38" s="149"/>
      <c r="CM38" s="149"/>
      <c r="CN38" s="149"/>
      <c r="CO38" s="149"/>
      <c r="CP38" s="149"/>
      <c r="CQ38" s="149"/>
      <c r="CR38" s="149"/>
      <c r="CS38" s="149"/>
      <c r="CT38" s="149"/>
      <c r="CU38" s="149"/>
      <c r="CV38" s="149"/>
      <c r="CW38" s="149"/>
      <c r="CX38" s="149"/>
      <c r="CY38" s="149"/>
      <c r="CZ38" s="149"/>
      <c r="DA38" s="149"/>
      <c r="DB38" s="149"/>
      <c r="DC38" s="149"/>
      <c r="DD38" s="149"/>
      <c r="DE38" s="149"/>
      <c r="DF38" s="149"/>
      <c r="DG38" s="149"/>
      <c r="DH38" s="149"/>
      <c r="DI38" s="149"/>
      <c r="DJ38" s="149"/>
      <c r="DK38" s="149"/>
      <c r="DL38" s="149"/>
      <c r="DM38" s="149"/>
      <c r="DN38" s="149"/>
      <c r="DO38" s="149"/>
      <c r="DP38" s="149"/>
      <c r="DQ38" s="149"/>
      <c r="DR38" s="149"/>
      <c r="DS38" s="149"/>
      <c r="DT38" s="149"/>
      <c r="DU38" s="149"/>
      <c r="DV38" s="149"/>
      <c r="DW38" s="149"/>
      <c r="DX38" s="149"/>
      <c r="DY38" s="149"/>
    </row>
    <row r="39" spans="1:129" s="150" customFormat="1" ht="15" x14ac:dyDescent="0.25">
      <c r="A39" s="420"/>
      <c r="B39" s="388"/>
      <c r="C39" s="389"/>
      <c r="D39" s="420"/>
      <c r="E39" s="388"/>
      <c r="F39" s="374"/>
      <c r="G39" s="374"/>
      <c r="H39" s="378"/>
      <c r="I39" s="420"/>
      <c r="J39" s="417"/>
      <c r="K39" s="420"/>
      <c r="L39" s="423"/>
      <c r="M39" s="374"/>
      <c r="N39" s="164" t="s">
        <v>1397</v>
      </c>
      <c r="O39" s="165" t="s">
        <v>1398</v>
      </c>
      <c r="P39" s="169">
        <v>44713</v>
      </c>
      <c r="Q39" s="168">
        <v>6000000</v>
      </c>
      <c r="R39" s="147"/>
      <c r="S39" s="145">
        <v>716</v>
      </c>
      <c r="T39" s="146">
        <v>44725</v>
      </c>
      <c r="U39" s="168">
        <v>6000000</v>
      </c>
      <c r="V39" s="145"/>
      <c r="W39" s="146"/>
      <c r="X39" s="148"/>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149"/>
      <c r="BT39" s="149"/>
      <c r="BU39" s="149"/>
      <c r="BV39" s="149"/>
      <c r="BW39" s="149"/>
      <c r="BX39" s="149"/>
      <c r="BY39" s="149"/>
      <c r="BZ39" s="149"/>
      <c r="CA39" s="149"/>
      <c r="CB39" s="149"/>
      <c r="CC39" s="149"/>
      <c r="CD39" s="149"/>
      <c r="CE39" s="149"/>
      <c r="CF39" s="149"/>
      <c r="CG39" s="149"/>
      <c r="CH39" s="149"/>
      <c r="CI39" s="149"/>
      <c r="CJ39" s="149"/>
      <c r="CK39" s="149"/>
      <c r="CL39" s="149"/>
      <c r="CM39" s="149"/>
      <c r="CN39" s="149"/>
      <c r="CO39" s="149"/>
      <c r="CP39" s="149"/>
      <c r="CQ39" s="149"/>
      <c r="CR39" s="149"/>
      <c r="CS39" s="149"/>
      <c r="CT39" s="149"/>
      <c r="CU39" s="149"/>
      <c r="CV39" s="149"/>
      <c r="CW39" s="149"/>
      <c r="CX39" s="149"/>
      <c r="CY39" s="149"/>
      <c r="CZ39" s="149"/>
      <c r="DA39" s="149"/>
      <c r="DB39" s="149"/>
      <c r="DC39" s="149"/>
      <c r="DD39" s="149"/>
      <c r="DE39" s="149"/>
      <c r="DF39" s="149"/>
      <c r="DG39" s="149"/>
      <c r="DH39" s="149"/>
      <c r="DI39" s="149"/>
      <c r="DJ39" s="149"/>
      <c r="DK39" s="149"/>
      <c r="DL39" s="149"/>
      <c r="DM39" s="149"/>
      <c r="DN39" s="149"/>
      <c r="DO39" s="149"/>
      <c r="DP39" s="149"/>
      <c r="DQ39" s="149"/>
      <c r="DR39" s="149"/>
      <c r="DS39" s="149"/>
      <c r="DT39" s="149"/>
      <c r="DU39" s="149"/>
      <c r="DV39" s="149"/>
      <c r="DW39" s="149"/>
      <c r="DX39" s="149"/>
      <c r="DY39" s="149"/>
    </row>
    <row r="40" spans="1:129" s="150" customFormat="1" ht="15" x14ac:dyDescent="0.25">
      <c r="A40" s="420"/>
      <c r="B40" s="388"/>
      <c r="C40" s="389"/>
      <c r="D40" s="420"/>
      <c r="E40" s="388"/>
      <c r="F40" s="374"/>
      <c r="G40" s="374"/>
      <c r="H40" s="378"/>
      <c r="I40" s="420"/>
      <c r="J40" s="417"/>
      <c r="K40" s="420"/>
      <c r="L40" s="423"/>
      <c r="M40" s="374"/>
      <c r="N40" s="164" t="s">
        <v>1399</v>
      </c>
      <c r="O40" s="165" t="s">
        <v>1400</v>
      </c>
      <c r="P40" s="169">
        <v>44713</v>
      </c>
      <c r="Q40" s="168">
        <v>6500000</v>
      </c>
      <c r="R40" s="147"/>
      <c r="S40" s="145">
        <v>727</v>
      </c>
      <c r="T40" s="146">
        <v>44733</v>
      </c>
      <c r="U40" s="168">
        <v>6500000</v>
      </c>
      <c r="V40" s="145"/>
      <c r="W40" s="146"/>
      <c r="X40" s="148"/>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149"/>
      <c r="BT40" s="149"/>
      <c r="BU40" s="149"/>
      <c r="BV40" s="149"/>
      <c r="BW40" s="149"/>
      <c r="BX40" s="149"/>
      <c r="BY40" s="149"/>
      <c r="BZ40" s="149"/>
      <c r="CA40" s="149"/>
      <c r="CB40" s="149"/>
      <c r="CC40" s="149"/>
      <c r="CD40" s="149"/>
      <c r="CE40" s="149"/>
      <c r="CF40" s="149"/>
      <c r="CG40" s="149"/>
      <c r="CH40" s="149"/>
      <c r="CI40" s="149"/>
      <c r="CJ40" s="149"/>
      <c r="CK40" s="149"/>
      <c r="CL40" s="149"/>
      <c r="CM40" s="149"/>
      <c r="CN40" s="149"/>
      <c r="CO40" s="149"/>
      <c r="CP40" s="149"/>
      <c r="CQ40" s="149"/>
      <c r="CR40" s="149"/>
      <c r="CS40" s="149"/>
      <c r="CT40" s="149"/>
      <c r="CU40" s="149"/>
      <c r="CV40" s="149"/>
      <c r="CW40" s="149"/>
      <c r="CX40" s="149"/>
      <c r="CY40" s="149"/>
      <c r="CZ40" s="149"/>
      <c r="DA40" s="149"/>
      <c r="DB40" s="149"/>
      <c r="DC40" s="149"/>
      <c r="DD40" s="149"/>
      <c r="DE40" s="149"/>
      <c r="DF40" s="149"/>
      <c r="DG40" s="149"/>
      <c r="DH40" s="149"/>
      <c r="DI40" s="149"/>
      <c r="DJ40" s="149"/>
      <c r="DK40" s="149"/>
      <c r="DL40" s="149"/>
      <c r="DM40" s="149"/>
      <c r="DN40" s="149"/>
      <c r="DO40" s="149"/>
      <c r="DP40" s="149"/>
      <c r="DQ40" s="149"/>
      <c r="DR40" s="149"/>
      <c r="DS40" s="149"/>
      <c r="DT40" s="149"/>
      <c r="DU40" s="149"/>
      <c r="DV40" s="149"/>
      <c r="DW40" s="149"/>
      <c r="DX40" s="149"/>
      <c r="DY40" s="149"/>
    </row>
    <row r="41" spans="1:129" s="150" customFormat="1" ht="15" x14ac:dyDescent="0.25">
      <c r="A41" s="420"/>
      <c r="B41" s="388"/>
      <c r="C41" s="389"/>
      <c r="D41" s="420"/>
      <c r="E41" s="388"/>
      <c r="F41" s="374"/>
      <c r="G41" s="374"/>
      <c r="H41" s="378"/>
      <c r="I41" s="420"/>
      <c r="J41" s="417"/>
      <c r="K41" s="420"/>
      <c r="L41" s="423"/>
      <c r="M41" s="374"/>
      <c r="N41" s="164" t="s">
        <v>1401</v>
      </c>
      <c r="O41" s="165" t="s">
        <v>1402</v>
      </c>
      <c r="P41" s="169">
        <v>44726</v>
      </c>
      <c r="Q41" s="168">
        <v>26373400</v>
      </c>
      <c r="R41" s="147"/>
      <c r="S41" s="145">
        <v>768</v>
      </c>
      <c r="T41" s="146">
        <v>44736</v>
      </c>
      <c r="U41" s="168">
        <v>26373400</v>
      </c>
      <c r="V41" s="145"/>
      <c r="W41" s="146"/>
      <c r="X41" s="148"/>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c r="BW41" s="149"/>
      <c r="BX41" s="149"/>
      <c r="BY41" s="149"/>
      <c r="BZ41" s="149"/>
      <c r="CA41" s="149"/>
      <c r="CB41" s="149"/>
      <c r="CC41" s="149"/>
      <c r="CD41" s="149"/>
      <c r="CE41" s="149"/>
      <c r="CF41" s="149"/>
      <c r="CG41" s="149"/>
      <c r="CH41" s="149"/>
      <c r="CI41" s="149"/>
      <c r="CJ41" s="149"/>
      <c r="CK41" s="149"/>
      <c r="CL41" s="149"/>
      <c r="CM41" s="149"/>
      <c r="CN41" s="149"/>
      <c r="CO41" s="149"/>
      <c r="CP41" s="149"/>
      <c r="CQ41" s="149"/>
      <c r="CR41" s="149"/>
      <c r="CS41" s="149"/>
      <c r="CT41" s="149"/>
      <c r="CU41" s="149"/>
      <c r="CV41" s="149"/>
      <c r="CW41" s="149"/>
      <c r="CX41" s="149"/>
      <c r="CY41" s="149"/>
      <c r="CZ41" s="149"/>
      <c r="DA41" s="149"/>
      <c r="DB41" s="149"/>
      <c r="DC41" s="149"/>
      <c r="DD41" s="149"/>
      <c r="DE41" s="149"/>
      <c r="DF41" s="149"/>
      <c r="DG41" s="149"/>
      <c r="DH41" s="149"/>
      <c r="DI41" s="149"/>
      <c r="DJ41" s="149"/>
      <c r="DK41" s="149"/>
      <c r="DL41" s="149"/>
      <c r="DM41" s="149"/>
      <c r="DN41" s="149"/>
      <c r="DO41" s="149"/>
      <c r="DP41" s="149"/>
      <c r="DQ41" s="149"/>
      <c r="DR41" s="149"/>
      <c r="DS41" s="149"/>
      <c r="DT41" s="149"/>
      <c r="DU41" s="149"/>
      <c r="DV41" s="149"/>
      <c r="DW41" s="149"/>
      <c r="DX41" s="149"/>
      <c r="DY41" s="149"/>
    </row>
    <row r="42" spans="1:129" s="150" customFormat="1" ht="15" x14ac:dyDescent="0.25">
      <c r="A42" s="420"/>
      <c r="B42" s="388"/>
      <c r="C42" s="389"/>
      <c r="D42" s="420"/>
      <c r="E42" s="388"/>
      <c r="F42" s="374"/>
      <c r="G42" s="374"/>
      <c r="H42" s="378"/>
      <c r="I42" s="420"/>
      <c r="J42" s="417"/>
      <c r="K42" s="420"/>
      <c r="L42" s="423"/>
      <c r="M42" s="374"/>
      <c r="N42" s="164" t="s">
        <v>1403</v>
      </c>
      <c r="O42" s="165" t="s">
        <v>1404</v>
      </c>
      <c r="P42" s="169">
        <v>44726</v>
      </c>
      <c r="Q42" s="168">
        <v>18900000</v>
      </c>
      <c r="R42" s="147"/>
      <c r="S42" s="145">
        <v>767</v>
      </c>
      <c r="T42" s="146">
        <v>44736</v>
      </c>
      <c r="U42" s="168">
        <v>18900000</v>
      </c>
      <c r="V42" s="145"/>
      <c r="W42" s="146"/>
      <c r="X42" s="148"/>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49"/>
      <c r="BR42" s="149"/>
      <c r="BS42" s="149"/>
      <c r="BT42" s="149"/>
      <c r="BU42" s="149"/>
      <c r="BV42" s="149"/>
      <c r="BW42" s="149"/>
      <c r="BX42" s="149"/>
      <c r="BY42" s="149"/>
      <c r="BZ42" s="149"/>
      <c r="CA42" s="149"/>
      <c r="CB42" s="149"/>
      <c r="CC42" s="149"/>
      <c r="CD42" s="149"/>
      <c r="CE42" s="149"/>
      <c r="CF42" s="149"/>
      <c r="CG42" s="149"/>
      <c r="CH42" s="149"/>
      <c r="CI42" s="149"/>
      <c r="CJ42" s="149"/>
      <c r="CK42" s="149"/>
      <c r="CL42" s="149"/>
      <c r="CM42" s="149"/>
      <c r="CN42" s="149"/>
      <c r="CO42" s="149"/>
      <c r="CP42" s="149"/>
      <c r="CQ42" s="149"/>
      <c r="CR42" s="149"/>
      <c r="CS42" s="149"/>
      <c r="CT42" s="149"/>
      <c r="CU42" s="149"/>
      <c r="CV42" s="149"/>
      <c r="CW42" s="149"/>
      <c r="CX42" s="149"/>
      <c r="CY42" s="149"/>
      <c r="CZ42" s="149"/>
      <c r="DA42" s="149"/>
      <c r="DB42" s="149"/>
      <c r="DC42" s="149"/>
      <c r="DD42" s="149"/>
      <c r="DE42" s="149"/>
      <c r="DF42" s="149"/>
      <c r="DG42" s="149"/>
      <c r="DH42" s="149"/>
      <c r="DI42" s="149"/>
      <c r="DJ42" s="149"/>
      <c r="DK42" s="149"/>
      <c r="DL42" s="149"/>
      <c r="DM42" s="149"/>
      <c r="DN42" s="149"/>
      <c r="DO42" s="149"/>
      <c r="DP42" s="149"/>
      <c r="DQ42" s="149"/>
      <c r="DR42" s="149"/>
      <c r="DS42" s="149"/>
      <c r="DT42" s="149"/>
      <c r="DU42" s="149"/>
      <c r="DV42" s="149"/>
      <c r="DW42" s="149"/>
      <c r="DX42" s="149"/>
      <c r="DY42" s="149"/>
    </row>
    <row r="43" spans="1:129" s="150" customFormat="1" ht="15" x14ac:dyDescent="0.25">
      <c r="A43" s="420"/>
      <c r="B43" s="388"/>
      <c r="C43" s="389"/>
      <c r="D43" s="420"/>
      <c r="E43" s="388"/>
      <c r="F43" s="374"/>
      <c r="G43" s="374"/>
      <c r="H43" s="378"/>
      <c r="I43" s="420"/>
      <c r="J43" s="417"/>
      <c r="K43" s="420"/>
      <c r="L43" s="423"/>
      <c r="M43" s="374"/>
      <c r="N43" s="164" t="s">
        <v>1405</v>
      </c>
      <c r="O43" s="165" t="s">
        <v>1406</v>
      </c>
      <c r="P43" s="169">
        <v>44726</v>
      </c>
      <c r="Q43" s="168">
        <v>10200000</v>
      </c>
      <c r="R43" s="147"/>
      <c r="S43" s="145">
        <v>770</v>
      </c>
      <c r="T43" s="146">
        <v>44740</v>
      </c>
      <c r="U43" s="168">
        <v>10200000</v>
      </c>
      <c r="V43" s="145"/>
      <c r="W43" s="146"/>
      <c r="X43" s="148"/>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49"/>
      <c r="BR43" s="149"/>
      <c r="BS43" s="149"/>
      <c r="BT43" s="149"/>
      <c r="BU43" s="149"/>
      <c r="BV43" s="149"/>
      <c r="BW43" s="149"/>
      <c r="BX43" s="149"/>
      <c r="BY43" s="149"/>
      <c r="BZ43" s="149"/>
      <c r="CA43" s="149"/>
      <c r="CB43" s="149"/>
      <c r="CC43" s="149"/>
      <c r="CD43" s="149"/>
      <c r="CE43" s="149"/>
      <c r="CF43" s="149"/>
      <c r="CG43" s="149"/>
      <c r="CH43" s="149"/>
      <c r="CI43" s="149"/>
      <c r="CJ43" s="149"/>
      <c r="CK43" s="149"/>
      <c r="CL43" s="149"/>
      <c r="CM43" s="149"/>
      <c r="CN43" s="149"/>
      <c r="CO43" s="149"/>
      <c r="CP43" s="149"/>
      <c r="CQ43" s="149"/>
      <c r="CR43" s="149"/>
      <c r="CS43" s="149"/>
      <c r="CT43" s="149"/>
      <c r="CU43" s="149"/>
      <c r="CV43" s="149"/>
      <c r="CW43" s="149"/>
      <c r="CX43" s="149"/>
      <c r="CY43" s="149"/>
      <c r="CZ43" s="149"/>
      <c r="DA43" s="149"/>
      <c r="DB43" s="149"/>
      <c r="DC43" s="149"/>
      <c r="DD43" s="149"/>
      <c r="DE43" s="149"/>
      <c r="DF43" s="149"/>
      <c r="DG43" s="149"/>
      <c r="DH43" s="149"/>
      <c r="DI43" s="149"/>
      <c r="DJ43" s="149"/>
      <c r="DK43" s="149"/>
      <c r="DL43" s="149"/>
      <c r="DM43" s="149"/>
      <c r="DN43" s="149"/>
      <c r="DO43" s="149"/>
      <c r="DP43" s="149"/>
      <c r="DQ43" s="149"/>
      <c r="DR43" s="149"/>
      <c r="DS43" s="149"/>
      <c r="DT43" s="149"/>
      <c r="DU43" s="149"/>
      <c r="DV43" s="149"/>
      <c r="DW43" s="149"/>
      <c r="DX43" s="149"/>
      <c r="DY43" s="149"/>
    </row>
    <row r="44" spans="1:129" s="150" customFormat="1" ht="15" x14ac:dyDescent="0.25">
      <c r="A44" s="420"/>
      <c r="B44" s="388"/>
      <c r="C44" s="389"/>
      <c r="D44" s="420"/>
      <c r="E44" s="388"/>
      <c r="F44" s="374"/>
      <c r="G44" s="374"/>
      <c r="H44" s="378"/>
      <c r="I44" s="420"/>
      <c r="J44" s="417"/>
      <c r="K44" s="420"/>
      <c r="L44" s="423"/>
      <c r="M44" s="374"/>
      <c r="N44" s="164" t="s">
        <v>1405</v>
      </c>
      <c r="O44" s="165" t="s">
        <v>1407</v>
      </c>
      <c r="P44" s="169">
        <v>44726</v>
      </c>
      <c r="Q44" s="168">
        <v>10200000</v>
      </c>
      <c r="R44" s="147"/>
      <c r="S44" s="303"/>
      <c r="T44" s="146"/>
      <c r="U44" s="168"/>
      <c r="V44" s="145"/>
      <c r="W44" s="146"/>
      <c r="X44" s="148"/>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49"/>
      <c r="BR44" s="149"/>
      <c r="BS44" s="149"/>
      <c r="BT44" s="149"/>
      <c r="BU44" s="149"/>
      <c r="BV44" s="149"/>
      <c r="BW44" s="149"/>
      <c r="BX44" s="149"/>
      <c r="BY44" s="149"/>
      <c r="BZ44" s="149"/>
      <c r="CA44" s="149"/>
      <c r="CB44" s="149"/>
      <c r="CC44" s="149"/>
      <c r="CD44" s="149"/>
      <c r="CE44" s="149"/>
      <c r="CF44" s="149"/>
      <c r="CG44" s="149"/>
      <c r="CH44" s="149"/>
      <c r="CI44" s="149"/>
      <c r="CJ44" s="149"/>
      <c r="CK44" s="149"/>
      <c r="CL44" s="149"/>
      <c r="CM44" s="149"/>
      <c r="CN44" s="149"/>
      <c r="CO44" s="149"/>
      <c r="CP44" s="149"/>
      <c r="CQ44" s="149"/>
      <c r="CR44" s="149"/>
      <c r="CS44" s="149"/>
      <c r="CT44" s="149"/>
      <c r="CU44" s="149"/>
      <c r="CV44" s="149"/>
      <c r="CW44" s="149"/>
      <c r="CX44" s="149"/>
      <c r="CY44" s="149"/>
      <c r="CZ44" s="149"/>
      <c r="DA44" s="149"/>
      <c r="DB44" s="149"/>
      <c r="DC44" s="149"/>
      <c r="DD44" s="149"/>
      <c r="DE44" s="149"/>
      <c r="DF44" s="149"/>
      <c r="DG44" s="149"/>
      <c r="DH44" s="149"/>
      <c r="DI44" s="149"/>
      <c r="DJ44" s="149"/>
      <c r="DK44" s="149"/>
      <c r="DL44" s="149"/>
      <c r="DM44" s="149"/>
      <c r="DN44" s="149"/>
      <c r="DO44" s="149"/>
      <c r="DP44" s="149"/>
      <c r="DQ44" s="149"/>
      <c r="DR44" s="149"/>
      <c r="DS44" s="149"/>
      <c r="DT44" s="149"/>
      <c r="DU44" s="149"/>
      <c r="DV44" s="149"/>
      <c r="DW44" s="149"/>
      <c r="DX44" s="149"/>
      <c r="DY44" s="149"/>
    </row>
    <row r="45" spans="1:129" s="150" customFormat="1" ht="15" x14ac:dyDescent="0.25">
      <c r="A45" s="420"/>
      <c r="B45" s="388"/>
      <c r="C45" s="389"/>
      <c r="D45" s="420"/>
      <c r="E45" s="388"/>
      <c r="F45" s="374"/>
      <c r="G45" s="374"/>
      <c r="H45" s="378"/>
      <c r="I45" s="420"/>
      <c r="J45" s="417"/>
      <c r="K45" s="420"/>
      <c r="L45" s="423"/>
      <c r="M45" s="374"/>
      <c r="N45" s="164" t="s">
        <v>1408</v>
      </c>
      <c r="O45" s="165" t="s">
        <v>1409</v>
      </c>
      <c r="P45" s="169">
        <v>44726</v>
      </c>
      <c r="Q45" s="168">
        <v>12000000</v>
      </c>
      <c r="R45" s="147"/>
      <c r="S45" s="145">
        <v>764</v>
      </c>
      <c r="T45" s="146">
        <v>44736</v>
      </c>
      <c r="U45" s="168">
        <v>12000000</v>
      </c>
      <c r="V45" s="145"/>
      <c r="W45" s="146"/>
      <c r="X45" s="148"/>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c r="BU45" s="149"/>
      <c r="BV45" s="149"/>
      <c r="BW45" s="149"/>
      <c r="BX45" s="149"/>
      <c r="BY45" s="149"/>
      <c r="BZ45" s="149"/>
      <c r="CA45" s="149"/>
      <c r="CB45" s="149"/>
      <c r="CC45" s="149"/>
      <c r="CD45" s="149"/>
      <c r="CE45" s="149"/>
      <c r="CF45" s="149"/>
      <c r="CG45" s="149"/>
      <c r="CH45" s="149"/>
      <c r="CI45" s="149"/>
      <c r="CJ45" s="149"/>
      <c r="CK45" s="149"/>
      <c r="CL45" s="149"/>
      <c r="CM45" s="149"/>
      <c r="CN45" s="149"/>
      <c r="CO45" s="149"/>
      <c r="CP45" s="149"/>
      <c r="CQ45" s="149"/>
      <c r="CR45" s="149"/>
      <c r="CS45" s="149"/>
      <c r="CT45" s="149"/>
      <c r="CU45" s="149"/>
      <c r="CV45" s="149"/>
      <c r="CW45" s="149"/>
      <c r="CX45" s="149"/>
      <c r="CY45" s="149"/>
      <c r="CZ45" s="149"/>
      <c r="DA45" s="149"/>
      <c r="DB45" s="149"/>
      <c r="DC45" s="149"/>
      <c r="DD45" s="149"/>
      <c r="DE45" s="149"/>
      <c r="DF45" s="149"/>
      <c r="DG45" s="149"/>
      <c r="DH45" s="149"/>
      <c r="DI45" s="149"/>
      <c r="DJ45" s="149"/>
      <c r="DK45" s="149"/>
      <c r="DL45" s="149"/>
      <c r="DM45" s="149"/>
      <c r="DN45" s="149"/>
      <c r="DO45" s="149"/>
      <c r="DP45" s="149"/>
      <c r="DQ45" s="149"/>
      <c r="DR45" s="149"/>
      <c r="DS45" s="149"/>
      <c r="DT45" s="149"/>
      <c r="DU45" s="149"/>
      <c r="DV45" s="149"/>
      <c r="DW45" s="149"/>
      <c r="DX45" s="149"/>
      <c r="DY45" s="149"/>
    </row>
    <row r="46" spans="1:129" s="150" customFormat="1" ht="15" x14ac:dyDescent="0.25">
      <c r="A46" s="420"/>
      <c r="B46" s="388"/>
      <c r="C46" s="389"/>
      <c r="D46" s="420"/>
      <c r="E46" s="388"/>
      <c r="F46" s="374"/>
      <c r="G46" s="374"/>
      <c r="H46" s="378"/>
      <c r="I46" s="420"/>
      <c r="J46" s="417"/>
      <c r="K46" s="420"/>
      <c r="L46" s="423"/>
      <c r="M46" s="374"/>
      <c r="N46" s="164" t="s">
        <v>1410</v>
      </c>
      <c r="O46" s="165" t="s">
        <v>1411</v>
      </c>
      <c r="P46" s="169">
        <v>44726</v>
      </c>
      <c r="Q46" s="168">
        <v>10200000</v>
      </c>
      <c r="R46" s="147"/>
      <c r="S46" s="303">
        <v>769</v>
      </c>
      <c r="T46" s="146">
        <v>44740</v>
      </c>
      <c r="U46" s="168">
        <v>10200000</v>
      </c>
      <c r="V46" s="145"/>
      <c r="W46" s="146"/>
      <c r="X46" s="148"/>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49"/>
      <c r="CC46" s="149"/>
      <c r="CD46" s="149"/>
      <c r="CE46" s="149"/>
      <c r="CF46" s="149"/>
      <c r="CG46" s="149"/>
      <c r="CH46" s="149"/>
      <c r="CI46" s="149"/>
      <c r="CJ46" s="149"/>
      <c r="CK46" s="149"/>
      <c r="CL46" s="149"/>
      <c r="CM46" s="149"/>
      <c r="CN46" s="149"/>
      <c r="CO46" s="149"/>
      <c r="CP46" s="149"/>
      <c r="CQ46" s="149"/>
      <c r="CR46" s="149"/>
      <c r="CS46" s="149"/>
      <c r="CT46" s="149"/>
      <c r="CU46" s="149"/>
      <c r="CV46" s="149"/>
      <c r="CW46" s="149"/>
      <c r="CX46" s="149"/>
      <c r="CY46" s="149"/>
      <c r="CZ46" s="149"/>
      <c r="DA46" s="149"/>
      <c r="DB46" s="149"/>
      <c r="DC46" s="149"/>
      <c r="DD46" s="149"/>
      <c r="DE46" s="149"/>
      <c r="DF46" s="149"/>
      <c r="DG46" s="149"/>
      <c r="DH46" s="149"/>
      <c r="DI46" s="149"/>
      <c r="DJ46" s="149"/>
      <c r="DK46" s="149"/>
      <c r="DL46" s="149"/>
      <c r="DM46" s="149"/>
      <c r="DN46" s="149"/>
      <c r="DO46" s="149"/>
      <c r="DP46" s="149"/>
      <c r="DQ46" s="149"/>
      <c r="DR46" s="149"/>
      <c r="DS46" s="149"/>
      <c r="DT46" s="149"/>
      <c r="DU46" s="149"/>
      <c r="DV46" s="149"/>
      <c r="DW46" s="149"/>
      <c r="DX46" s="149"/>
      <c r="DY46" s="149"/>
    </row>
    <row r="47" spans="1:129" s="150" customFormat="1" ht="15" x14ac:dyDescent="0.25">
      <c r="A47" s="420"/>
      <c r="B47" s="388"/>
      <c r="C47" s="389"/>
      <c r="D47" s="420"/>
      <c r="E47" s="388"/>
      <c r="F47" s="374"/>
      <c r="G47" s="374"/>
      <c r="H47" s="378"/>
      <c r="I47" s="420"/>
      <c r="J47" s="417"/>
      <c r="K47" s="420"/>
      <c r="L47" s="423"/>
      <c r="M47" s="374"/>
      <c r="N47" s="164"/>
      <c r="O47" s="165"/>
      <c r="P47" s="169"/>
      <c r="Q47" s="168"/>
      <c r="R47" s="147"/>
      <c r="S47" s="145"/>
      <c r="T47" s="146"/>
      <c r="U47" s="144"/>
      <c r="V47" s="145"/>
      <c r="W47" s="146"/>
      <c r="X47" s="148"/>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49"/>
      <c r="CA47" s="149"/>
      <c r="CB47" s="149"/>
      <c r="CC47" s="149"/>
      <c r="CD47" s="149"/>
      <c r="CE47" s="149"/>
      <c r="CF47" s="149"/>
      <c r="CG47" s="149"/>
      <c r="CH47" s="149"/>
      <c r="CI47" s="149"/>
      <c r="CJ47" s="149"/>
      <c r="CK47" s="149"/>
      <c r="CL47" s="149"/>
      <c r="CM47" s="149"/>
      <c r="CN47" s="149"/>
      <c r="CO47" s="149"/>
      <c r="CP47" s="149"/>
      <c r="CQ47" s="149"/>
      <c r="CR47" s="149"/>
      <c r="CS47" s="149"/>
      <c r="CT47" s="149"/>
      <c r="CU47" s="149"/>
      <c r="CV47" s="149"/>
      <c r="CW47" s="149"/>
      <c r="CX47" s="149"/>
      <c r="CY47" s="149"/>
      <c r="CZ47" s="149"/>
      <c r="DA47" s="149"/>
      <c r="DB47" s="149"/>
      <c r="DC47" s="149"/>
      <c r="DD47" s="149"/>
      <c r="DE47" s="149"/>
      <c r="DF47" s="149"/>
      <c r="DG47" s="149"/>
      <c r="DH47" s="149"/>
      <c r="DI47" s="149"/>
      <c r="DJ47" s="149"/>
      <c r="DK47" s="149"/>
      <c r="DL47" s="149"/>
      <c r="DM47" s="149"/>
      <c r="DN47" s="149"/>
      <c r="DO47" s="149"/>
      <c r="DP47" s="149"/>
      <c r="DQ47" s="149"/>
      <c r="DR47" s="149"/>
      <c r="DS47" s="149"/>
      <c r="DT47" s="149"/>
      <c r="DU47" s="149"/>
      <c r="DV47" s="149"/>
      <c r="DW47" s="149"/>
      <c r="DX47" s="149"/>
      <c r="DY47" s="149"/>
    </row>
    <row r="48" spans="1:129" s="150" customFormat="1" ht="15" x14ac:dyDescent="0.25">
      <c r="A48" s="420"/>
      <c r="B48" s="388"/>
      <c r="C48" s="389"/>
      <c r="D48" s="420"/>
      <c r="E48" s="388"/>
      <c r="F48" s="374"/>
      <c r="G48" s="374"/>
      <c r="H48" s="378"/>
      <c r="I48" s="420"/>
      <c r="J48" s="417"/>
      <c r="K48" s="420"/>
      <c r="L48" s="423"/>
      <c r="M48" s="374"/>
      <c r="N48" s="164"/>
      <c r="O48" s="165"/>
      <c r="P48" s="169"/>
      <c r="Q48" s="168"/>
      <c r="R48" s="147"/>
      <c r="S48" s="145"/>
      <c r="T48" s="146"/>
      <c r="U48" s="144"/>
      <c r="V48" s="145"/>
      <c r="W48" s="146"/>
      <c r="X48" s="148"/>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49"/>
      <c r="BR48" s="149"/>
      <c r="BS48" s="149"/>
      <c r="BT48" s="149"/>
      <c r="BU48" s="149"/>
      <c r="BV48" s="149"/>
      <c r="BW48" s="149"/>
      <c r="BX48" s="149"/>
      <c r="BY48" s="149"/>
      <c r="BZ48" s="149"/>
      <c r="CA48" s="149"/>
      <c r="CB48" s="149"/>
      <c r="CC48" s="149"/>
      <c r="CD48" s="149"/>
      <c r="CE48" s="149"/>
      <c r="CF48" s="149"/>
      <c r="CG48" s="149"/>
      <c r="CH48" s="149"/>
      <c r="CI48" s="149"/>
      <c r="CJ48" s="149"/>
      <c r="CK48" s="149"/>
      <c r="CL48" s="149"/>
      <c r="CM48" s="149"/>
      <c r="CN48" s="149"/>
      <c r="CO48" s="149"/>
      <c r="CP48" s="149"/>
      <c r="CQ48" s="149"/>
      <c r="CR48" s="149"/>
      <c r="CS48" s="149"/>
      <c r="CT48" s="149"/>
      <c r="CU48" s="149"/>
      <c r="CV48" s="149"/>
      <c r="CW48" s="149"/>
      <c r="CX48" s="149"/>
      <c r="CY48" s="149"/>
      <c r="CZ48" s="149"/>
      <c r="DA48" s="149"/>
      <c r="DB48" s="149"/>
      <c r="DC48" s="149"/>
      <c r="DD48" s="149"/>
      <c r="DE48" s="149"/>
      <c r="DF48" s="149"/>
      <c r="DG48" s="149"/>
      <c r="DH48" s="149"/>
      <c r="DI48" s="149"/>
      <c r="DJ48" s="149"/>
      <c r="DK48" s="149"/>
      <c r="DL48" s="149"/>
      <c r="DM48" s="149"/>
      <c r="DN48" s="149"/>
      <c r="DO48" s="149"/>
      <c r="DP48" s="149"/>
      <c r="DQ48" s="149"/>
      <c r="DR48" s="149"/>
      <c r="DS48" s="149"/>
      <c r="DT48" s="149"/>
      <c r="DU48" s="149"/>
      <c r="DV48" s="149"/>
      <c r="DW48" s="149"/>
      <c r="DX48" s="149"/>
      <c r="DY48" s="149"/>
    </row>
    <row r="49" spans="1:129" s="150" customFormat="1" ht="15" x14ac:dyDescent="0.25">
      <c r="A49" s="421"/>
      <c r="B49" s="371"/>
      <c r="C49" s="369"/>
      <c r="D49" s="421"/>
      <c r="E49" s="371"/>
      <c r="F49" s="367"/>
      <c r="G49" s="367"/>
      <c r="H49" s="379"/>
      <c r="I49" s="421"/>
      <c r="J49" s="418"/>
      <c r="K49" s="421"/>
      <c r="L49" s="424"/>
      <c r="M49" s="367"/>
      <c r="N49" s="164"/>
      <c r="O49" s="165"/>
      <c r="P49" s="169"/>
      <c r="Q49" s="168"/>
      <c r="R49" s="147"/>
      <c r="S49" s="145"/>
      <c r="T49" s="146"/>
      <c r="U49" s="144"/>
      <c r="V49" s="145"/>
      <c r="W49" s="146"/>
      <c r="X49" s="148"/>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49"/>
      <c r="BX49" s="149"/>
      <c r="BY49" s="149"/>
      <c r="BZ49" s="149"/>
      <c r="CA49" s="149"/>
      <c r="CB49" s="149"/>
      <c r="CC49" s="149"/>
      <c r="CD49" s="149"/>
      <c r="CE49" s="149"/>
      <c r="CF49" s="149"/>
      <c r="CG49" s="149"/>
      <c r="CH49" s="149"/>
      <c r="CI49" s="149"/>
      <c r="CJ49" s="149"/>
      <c r="CK49" s="149"/>
      <c r="CL49" s="149"/>
      <c r="CM49" s="149"/>
      <c r="CN49" s="149"/>
      <c r="CO49" s="149"/>
      <c r="CP49" s="149"/>
      <c r="CQ49" s="149"/>
      <c r="CR49" s="149"/>
      <c r="CS49" s="149"/>
      <c r="CT49" s="149"/>
      <c r="CU49" s="149"/>
      <c r="CV49" s="149"/>
      <c r="CW49" s="149"/>
      <c r="CX49" s="149"/>
      <c r="CY49" s="149"/>
      <c r="CZ49" s="149"/>
      <c r="DA49" s="149"/>
      <c r="DB49" s="149"/>
      <c r="DC49" s="149"/>
      <c r="DD49" s="149"/>
      <c r="DE49" s="149"/>
      <c r="DF49" s="149"/>
      <c r="DG49" s="149"/>
      <c r="DH49" s="149"/>
      <c r="DI49" s="149"/>
      <c r="DJ49" s="149"/>
      <c r="DK49" s="149"/>
      <c r="DL49" s="149"/>
      <c r="DM49" s="149"/>
      <c r="DN49" s="149"/>
      <c r="DO49" s="149"/>
      <c r="DP49" s="149"/>
      <c r="DQ49" s="149"/>
      <c r="DR49" s="149"/>
      <c r="DS49" s="149"/>
      <c r="DT49" s="149"/>
      <c r="DU49" s="149"/>
      <c r="DV49" s="149"/>
      <c r="DW49" s="149"/>
      <c r="DX49" s="149"/>
      <c r="DY49" s="149"/>
    </row>
    <row r="50" spans="1:129" s="109" customFormat="1" ht="15" x14ac:dyDescent="0.25">
      <c r="A50" s="93"/>
      <c r="B50" s="93"/>
      <c r="C50" s="93"/>
      <c r="D50" s="93"/>
      <c r="E50" s="106"/>
      <c r="F50" s="102"/>
      <c r="G50" s="102"/>
      <c r="H50" s="153"/>
      <c r="I50" s="94"/>
      <c r="J50" s="93"/>
      <c r="K50" s="93"/>
      <c r="L50" s="103">
        <f>+L33</f>
        <v>402909588</v>
      </c>
      <c r="M50" s="102"/>
      <c r="N50" s="107"/>
      <c r="O50" s="87"/>
      <c r="P50" s="96"/>
      <c r="Q50" s="105">
        <f>SUM(Q33:Q49)</f>
        <v>169226800</v>
      </c>
      <c r="R50" s="90"/>
      <c r="S50" s="87"/>
      <c r="T50" s="96"/>
      <c r="U50" s="105">
        <f>SUM(U33:U49)</f>
        <v>159026800</v>
      </c>
      <c r="V50" s="87"/>
      <c r="W50" s="96"/>
      <c r="X50" s="105">
        <f>SUM(X49)</f>
        <v>0</v>
      </c>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108"/>
    </row>
    <row r="51" spans="1:129" s="114" customFormat="1" ht="54" x14ac:dyDescent="0.25">
      <c r="A51" s="197" t="s">
        <v>1560</v>
      </c>
      <c r="B51" s="231" t="s">
        <v>1106</v>
      </c>
      <c r="C51" s="38" t="s">
        <v>75</v>
      </c>
      <c r="D51" s="219" t="s">
        <v>1184</v>
      </c>
      <c r="E51" s="206" t="s">
        <v>118</v>
      </c>
      <c r="F51" s="195"/>
      <c r="G51" s="195"/>
      <c r="H51" s="67"/>
      <c r="I51" s="335">
        <v>77000000</v>
      </c>
      <c r="J51" s="234"/>
      <c r="K51" s="234"/>
      <c r="L51" s="235">
        <f>+F51+G51+H51+I51+J51-K51</f>
        <v>77000000</v>
      </c>
      <c r="M51" s="156">
        <v>77000000</v>
      </c>
      <c r="N51" s="239"/>
      <c r="O51" s="201"/>
      <c r="P51" s="80"/>
      <c r="Q51" s="205"/>
      <c r="R51" s="46"/>
      <c r="S51" s="196"/>
      <c r="T51" s="48"/>
      <c r="U51" s="194"/>
      <c r="V51" s="196"/>
      <c r="W51" s="48"/>
      <c r="X51" s="228"/>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3"/>
      <c r="BR51" s="113"/>
      <c r="BS51" s="113"/>
      <c r="BT51" s="113"/>
      <c r="BU51" s="113"/>
      <c r="BV51" s="113"/>
      <c r="BW51" s="113"/>
      <c r="BX51" s="113"/>
      <c r="BY51" s="113"/>
      <c r="BZ51" s="113"/>
      <c r="CA51" s="113"/>
      <c r="CB51" s="113"/>
      <c r="CC51" s="113"/>
      <c r="CD51" s="113"/>
      <c r="CE51" s="113"/>
      <c r="CF51" s="113"/>
      <c r="CG51" s="113"/>
      <c r="CH51" s="113"/>
      <c r="CI51" s="113"/>
      <c r="CJ51" s="113"/>
      <c r="CK51" s="113"/>
      <c r="CL51" s="113"/>
      <c r="CM51" s="113"/>
      <c r="CN51" s="113"/>
      <c r="CO51" s="113"/>
      <c r="CP51" s="113"/>
      <c r="CQ51" s="113"/>
      <c r="CR51" s="113"/>
      <c r="CS51" s="113"/>
      <c r="CT51" s="113"/>
      <c r="CU51" s="113"/>
      <c r="CV51" s="113"/>
      <c r="CW51" s="113"/>
      <c r="CX51" s="113"/>
      <c r="CY51" s="113"/>
      <c r="CZ51" s="113"/>
      <c r="DA51" s="113"/>
      <c r="DB51" s="113"/>
      <c r="DC51" s="113"/>
      <c r="DD51" s="113"/>
      <c r="DE51" s="113"/>
      <c r="DF51" s="113"/>
      <c r="DG51" s="113"/>
      <c r="DH51" s="113"/>
      <c r="DI51" s="113"/>
      <c r="DJ51" s="113"/>
      <c r="DK51" s="113"/>
      <c r="DL51" s="113"/>
      <c r="DM51" s="113"/>
      <c r="DN51" s="113"/>
      <c r="DO51" s="113"/>
      <c r="DP51" s="113"/>
      <c r="DQ51" s="113"/>
      <c r="DR51" s="113"/>
      <c r="DS51" s="113"/>
      <c r="DT51" s="113"/>
      <c r="DU51" s="113"/>
      <c r="DV51" s="113"/>
      <c r="DW51" s="113"/>
      <c r="DX51" s="113"/>
      <c r="DY51" s="113"/>
    </row>
    <row r="52" spans="1:129" s="109" customFormat="1" ht="15.75" thickBot="1" x14ac:dyDescent="0.3">
      <c r="A52" s="93"/>
      <c r="B52" s="93"/>
      <c r="C52" s="93"/>
      <c r="D52" s="93"/>
      <c r="E52" s="106"/>
      <c r="F52" s="102"/>
      <c r="G52" s="102"/>
      <c r="H52" s="153"/>
      <c r="I52" s="94"/>
      <c r="J52" s="93"/>
      <c r="K52" s="93"/>
      <c r="L52" s="103">
        <f>+L51</f>
        <v>77000000</v>
      </c>
      <c r="M52" s="102"/>
      <c r="N52" s="107"/>
      <c r="O52" s="87"/>
      <c r="P52" s="96"/>
      <c r="Q52" s="105">
        <f>SUM(Q51)</f>
        <v>0</v>
      </c>
      <c r="R52" s="90"/>
      <c r="S52" s="87"/>
      <c r="T52" s="96"/>
      <c r="U52" s="105">
        <f>SUM(U51)</f>
        <v>0</v>
      </c>
      <c r="V52" s="87"/>
      <c r="W52" s="96"/>
      <c r="X52" s="105">
        <f>SUM(X51)</f>
        <v>0</v>
      </c>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row>
    <row r="53" spans="1:129" s="64" customFormat="1" ht="17.25" thickBot="1" x14ac:dyDescent="0.35">
      <c r="A53" s="52"/>
      <c r="B53" s="52"/>
      <c r="C53" s="42"/>
      <c r="D53" s="42"/>
      <c r="E53" s="42"/>
      <c r="F53" s="53"/>
      <c r="G53" s="42"/>
      <c r="H53" s="240"/>
      <c r="I53" s="236"/>
      <c r="J53" s="54" t="s">
        <v>29</v>
      </c>
      <c r="K53" s="55"/>
      <c r="L53" s="56">
        <f>+L11+L32+L50+L52</f>
        <v>2007254816</v>
      </c>
      <c r="M53" s="76"/>
      <c r="N53" s="76"/>
      <c r="O53" s="76"/>
      <c r="P53" s="76"/>
      <c r="Q53" s="75">
        <f>+Q11+Q32+Q50</f>
        <v>830257204</v>
      </c>
      <c r="R53" s="58">
        <f>(Q53*1)/L53</f>
        <v>0.41362820374471082</v>
      </c>
      <c r="S53" s="59"/>
      <c r="T53" s="60"/>
      <c r="U53" s="61">
        <f>+U11+U32+U50</f>
        <v>806907204</v>
      </c>
      <c r="V53" s="59"/>
      <c r="W53" s="60"/>
      <c r="X53" s="62">
        <f>+X11+X32+X50</f>
        <v>299874847</v>
      </c>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row>
    <row r="54" spans="1:129" ht="15" hidden="1" x14ac:dyDescent="0.25">
      <c r="R54" s="4"/>
    </row>
    <row r="55" spans="1:129" ht="15" hidden="1" x14ac:dyDescent="0.25">
      <c r="Q55" s="73"/>
      <c r="R55" s="6"/>
      <c r="S55" s="73"/>
    </row>
    <row r="56" spans="1:129" ht="15" hidden="1" x14ac:dyDescent="0.25">
      <c r="Q56" s="73"/>
      <c r="R56" s="6"/>
      <c r="S56" s="73"/>
    </row>
    <row r="57" spans="1:129" ht="15" hidden="1" x14ac:dyDescent="0.25">
      <c r="Q57" s="73"/>
      <c r="R57" s="6"/>
      <c r="S57" s="73"/>
    </row>
    <row r="58" spans="1:129" ht="15" hidden="1" x14ac:dyDescent="0.25">
      <c r="Q58" s="73"/>
      <c r="R58" s="6"/>
      <c r="S58" s="73"/>
    </row>
    <row r="59" spans="1:129" ht="15" hidden="1" x14ac:dyDescent="0.25">
      <c r="Q59" s="73"/>
      <c r="R59" s="6"/>
      <c r="S59" s="73"/>
    </row>
    <row r="60" spans="1:129" ht="15" hidden="1" x14ac:dyDescent="0.25">
      <c r="Q60" s="73"/>
      <c r="R60" s="6"/>
      <c r="S60" s="73"/>
    </row>
    <row r="61" spans="1:129" ht="15" hidden="1" x14ac:dyDescent="0.25">
      <c r="Q61" s="73"/>
      <c r="R61" s="6"/>
      <c r="S61" s="73"/>
    </row>
    <row r="62" spans="1:129" ht="15" hidden="1" x14ac:dyDescent="0.25">
      <c r="Q62" s="73"/>
      <c r="R62" s="6"/>
      <c r="S62" s="73"/>
    </row>
    <row r="63" spans="1:129" ht="15" hidden="1" x14ac:dyDescent="0.25">
      <c r="Q63" s="73"/>
      <c r="R63" s="7"/>
      <c r="S63" s="73"/>
    </row>
    <row r="64" spans="1:129"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row r="821" ht="15" hidden="1" customHeight="1" x14ac:dyDescent="0.25"/>
    <row r="822" ht="15" hidden="1" customHeight="1" x14ac:dyDescent="0.25"/>
    <row r="823" ht="15" hidden="1" customHeight="1" x14ac:dyDescent="0.25"/>
    <row r="824" ht="15" hidden="1" customHeight="1" x14ac:dyDescent="0.25"/>
    <row r="825" ht="15" hidden="1" customHeight="1" x14ac:dyDescent="0.25"/>
    <row r="826" ht="15" hidden="1" customHeight="1" x14ac:dyDescent="0.25"/>
    <row r="827" ht="15" hidden="1" customHeight="1" x14ac:dyDescent="0.25"/>
    <row r="828" ht="15" hidden="1" customHeight="1" x14ac:dyDescent="0.25"/>
    <row r="829" ht="15" hidden="1" customHeight="1" x14ac:dyDescent="0.25"/>
    <row r="830" ht="15" hidden="1" customHeight="1" x14ac:dyDescent="0.25"/>
    <row r="831" ht="15" hidden="1" customHeight="1" x14ac:dyDescent="0.25"/>
    <row r="832" ht="15" hidden="1" customHeight="1" x14ac:dyDescent="0.25"/>
    <row r="833" ht="15" hidden="1" customHeight="1" x14ac:dyDescent="0.25"/>
    <row r="834" ht="15" hidden="1" customHeight="1" x14ac:dyDescent="0.25"/>
    <row r="835" ht="15" hidden="1" customHeight="1" x14ac:dyDescent="0.25"/>
    <row r="836" ht="15" hidden="1" customHeight="1" x14ac:dyDescent="0.25"/>
    <row r="837" ht="15" hidden="1" customHeight="1" x14ac:dyDescent="0.25"/>
    <row r="838" ht="15" hidden="1" customHeight="1" x14ac:dyDescent="0.25"/>
    <row r="839" ht="15" hidden="1" customHeight="1" x14ac:dyDescent="0.25"/>
    <row r="840" ht="15" hidden="1" customHeight="1" x14ac:dyDescent="0.25"/>
    <row r="841" ht="15" hidden="1" customHeight="1" x14ac:dyDescent="0.25"/>
    <row r="842" ht="15" hidden="1" customHeight="1" x14ac:dyDescent="0.25"/>
    <row r="843" ht="15" hidden="1" customHeight="1" x14ac:dyDescent="0.25"/>
    <row r="844" ht="15" hidden="1" customHeight="1" x14ac:dyDescent="0.25"/>
    <row r="845" ht="15" hidden="1" customHeight="1" x14ac:dyDescent="0.25"/>
    <row r="846" ht="15" hidden="1" customHeight="1" x14ac:dyDescent="0.25"/>
    <row r="847" ht="15" hidden="1" customHeight="1" x14ac:dyDescent="0.25"/>
    <row r="848" ht="15" hidden="1" customHeight="1" x14ac:dyDescent="0.25"/>
    <row r="849" ht="15" hidden="1" customHeight="1" x14ac:dyDescent="0.25"/>
    <row r="850" ht="15" hidden="1" customHeight="1" x14ac:dyDescent="0.25"/>
    <row r="851" ht="15" hidden="1" customHeight="1" x14ac:dyDescent="0.25"/>
    <row r="852" ht="15" hidden="1" customHeight="1" x14ac:dyDescent="0.25"/>
    <row r="853" ht="15" hidden="1" customHeight="1" x14ac:dyDescent="0.25"/>
    <row r="854" ht="15" hidden="1" customHeight="1" x14ac:dyDescent="0.25"/>
    <row r="855" ht="15" hidden="1" customHeight="1" x14ac:dyDescent="0.25"/>
    <row r="856" ht="15" hidden="1" customHeight="1" x14ac:dyDescent="0.25"/>
    <row r="857" ht="15" hidden="1" customHeight="1" x14ac:dyDescent="0.25"/>
    <row r="858" ht="15" hidden="1" customHeight="1" x14ac:dyDescent="0.25"/>
    <row r="859" ht="15" hidden="1" customHeight="1" x14ac:dyDescent="0.25"/>
    <row r="860" ht="15" hidden="1" customHeight="1" x14ac:dyDescent="0.25"/>
    <row r="861" ht="15" hidden="1" customHeight="1" x14ac:dyDescent="0.25"/>
    <row r="862" ht="15" hidden="1" customHeight="1" x14ac:dyDescent="0.25"/>
    <row r="863" ht="15" hidden="1" customHeight="1" x14ac:dyDescent="0.25"/>
    <row r="864" ht="15" hidden="1" customHeight="1" x14ac:dyDescent="0.25"/>
    <row r="865" ht="15" hidden="1" customHeight="1" x14ac:dyDescent="0.25"/>
    <row r="866" ht="15" hidden="1" customHeight="1" x14ac:dyDescent="0.25"/>
    <row r="867" ht="15" hidden="1" customHeight="1" x14ac:dyDescent="0.25"/>
    <row r="868" ht="15" hidden="1" customHeight="1" x14ac:dyDescent="0.25"/>
  </sheetData>
  <sheetProtection algorithmName="SHA-512" hashValue="zOgtoZKmhpTikWRjShDzksTe0TtS0+F2oCXV1ZeZP0xHB1RjEnGBUPTTqUbkN0dvWfMwNSSZzxyxiQ2KqtfeoQ==" saltValue="pBL7B1/Cw+w3sQSbxvMRvw==" spinCount="100000" sheet="1" formatCells="0" formatColumns="0" formatRows="0" insertColumns="0" insertRows="0" insertHyperlinks="0" deleteColumns="0" deleteRows="0" sort="0" autoFilter="0" pivotTables="0"/>
  <mergeCells count="47">
    <mergeCell ref="J12:J31"/>
    <mergeCell ref="K12:K31"/>
    <mergeCell ref="L12:L31"/>
    <mergeCell ref="M12:M31"/>
    <mergeCell ref="E12:E31"/>
    <mergeCell ref="F12:F31"/>
    <mergeCell ref="G12:G31"/>
    <mergeCell ref="H12:H31"/>
    <mergeCell ref="I12:I31"/>
    <mergeCell ref="A2:A5"/>
    <mergeCell ref="B2:V2"/>
    <mergeCell ref="W2:X2"/>
    <mergeCell ref="B3:V3"/>
    <mergeCell ref="W3:X3"/>
    <mergeCell ref="B4:V5"/>
    <mergeCell ref="W4:X4"/>
    <mergeCell ref="W5:X5"/>
    <mergeCell ref="M8:M10"/>
    <mergeCell ref="G8:G10"/>
    <mergeCell ref="F8:F10"/>
    <mergeCell ref="H8:H10"/>
    <mergeCell ref="I8:I10"/>
    <mergeCell ref="J8:J10"/>
    <mergeCell ref="K8:K10"/>
    <mergeCell ref="L8:L10"/>
    <mergeCell ref="A33:A49"/>
    <mergeCell ref="B33:B49"/>
    <mergeCell ref="C33:C49"/>
    <mergeCell ref="D33:D49"/>
    <mergeCell ref="E8:E10"/>
    <mergeCell ref="A8:A10"/>
    <mergeCell ref="B8:B10"/>
    <mergeCell ref="C8:C10"/>
    <mergeCell ref="D8:D10"/>
    <mergeCell ref="A12:A31"/>
    <mergeCell ref="B12:B31"/>
    <mergeCell ref="C12:C31"/>
    <mergeCell ref="D12:D31"/>
    <mergeCell ref="J33:J49"/>
    <mergeCell ref="K33:K49"/>
    <mergeCell ref="L33:L49"/>
    <mergeCell ref="M33:M49"/>
    <mergeCell ref="E33:E49"/>
    <mergeCell ref="F33:F49"/>
    <mergeCell ref="G33:G49"/>
    <mergeCell ref="H33:H49"/>
    <mergeCell ref="I33:I49"/>
  </mergeCells>
  <conditionalFormatting sqref="R63:R1048576 R7:R10 R12:R31 R53">
    <cfRule type="cellIs" dxfId="979" priority="41" operator="between">
      <formula>0.51</formula>
      <formula>0.69</formula>
    </cfRule>
    <cfRule type="cellIs" dxfId="978" priority="42" operator="between">
      <formula>0.51</formula>
      <formula>0.69</formula>
    </cfRule>
    <cfRule type="cellIs" dxfId="977" priority="43" operator="lessThan">
      <formula>0.5</formula>
    </cfRule>
    <cfRule type="cellIs" dxfId="976" priority="44" operator="greaterThan">
      <formula>0.7</formula>
    </cfRule>
    <cfRule type="cellIs" dxfId="975" priority="45" operator="between">
      <formula>0.51</formula>
      <formula>0.69</formula>
    </cfRule>
    <cfRule type="cellIs" dxfId="974" priority="46" operator="lessThan">
      <formula>50</formula>
    </cfRule>
    <cfRule type="cellIs" dxfId="973" priority="47" operator="greaterThan">
      <formula>0.7</formula>
    </cfRule>
    <cfRule type="cellIs" dxfId="972" priority="48" operator="between">
      <formula>0.51</formula>
      <formula>0.69</formula>
    </cfRule>
    <cfRule type="cellIs" dxfId="971" priority="49" operator="lessThan">
      <formula>0.5</formula>
    </cfRule>
    <cfRule type="cellIs" dxfId="970" priority="50" operator="greaterThan">
      <formula>0.7</formula>
    </cfRule>
  </conditionalFormatting>
  <conditionalFormatting sqref="R11">
    <cfRule type="cellIs" dxfId="969" priority="31" operator="between">
      <formula>0.51</formula>
      <formula>0.69</formula>
    </cfRule>
    <cfRule type="cellIs" dxfId="968" priority="32" operator="between">
      <formula>0.51</formula>
      <formula>0.69</formula>
    </cfRule>
    <cfRule type="cellIs" dxfId="967" priority="33" operator="lessThan">
      <formula>0.5</formula>
    </cfRule>
    <cfRule type="cellIs" dxfId="966" priority="34" operator="greaterThan">
      <formula>0.7</formula>
    </cfRule>
    <cfRule type="cellIs" dxfId="965" priority="35" operator="between">
      <formula>0.51</formula>
      <formula>0.69</formula>
    </cfRule>
    <cfRule type="cellIs" dxfId="964" priority="36" operator="lessThan">
      <formula>50</formula>
    </cfRule>
    <cfRule type="cellIs" dxfId="963" priority="37" operator="greaterThan">
      <formula>0.7</formula>
    </cfRule>
    <cfRule type="cellIs" dxfId="962" priority="38" operator="between">
      <formula>0.51</formula>
      <formula>0.69</formula>
    </cfRule>
    <cfRule type="cellIs" dxfId="961" priority="39" operator="lessThan">
      <formula>0.5</formula>
    </cfRule>
    <cfRule type="cellIs" dxfId="960" priority="40" operator="greaterThan">
      <formula>0.7</formula>
    </cfRule>
  </conditionalFormatting>
  <conditionalFormatting sqref="R32:R49">
    <cfRule type="cellIs" dxfId="959" priority="21" operator="between">
      <formula>0.51</formula>
      <formula>0.69</formula>
    </cfRule>
    <cfRule type="cellIs" dxfId="958" priority="22" operator="between">
      <formula>0.51</formula>
      <formula>0.69</formula>
    </cfRule>
    <cfRule type="cellIs" dxfId="957" priority="23" operator="lessThan">
      <formula>0.5</formula>
    </cfRule>
    <cfRule type="cellIs" dxfId="956" priority="24" operator="greaterThan">
      <formula>0.7</formula>
    </cfRule>
    <cfRule type="cellIs" dxfId="955" priority="25" operator="between">
      <formula>0.51</formula>
      <formula>0.69</formula>
    </cfRule>
    <cfRule type="cellIs" dxfId="954" priority="26" operator="lessThan">
      <formula>50</formula>
    </cfRule>
    <cfRule type="cellIs" dxfId="953" priority="27" operator="greaterThan">
      <formula>0.7</formula>
    </cfRule>
    <cfRule type="cellIs" dxfId="952" priority="28" operator="between">
      <formula>0.51</formula>
      <formula>0.69</formula>
    </cfRule>
    <cfRule type="cellIs" dxfId="951" priority="29" operator="lessThan">
      <formula>0.5</formula>
    </cfRule>
    <cfRule type="cellIs" dxfId="950" priority="30" operator="greaterThan">
      <formula>0.7</formula>
    </cfRule>
  </conditionalFormatting>
  <conditionalFormatting sqref="R50:R51">
    <cfRule type="cellIs" dxfId="949" priority="11" operator="between">
      <formula>0.51</formula>
      <formula>0.69</formula>
    </cfRule>
    <cfRule type="cellIs" dxfId="948" priority="12" operator="between">
      <formula>0.51</formula>
      <formula>0.69</formula>
    </cfRule>
    <cfRule type="cellIs" dxfId="947" priority="13" operator="lessThan">
      <formula>0.5</formula>
    </cfRule>
    <cfRule type="cellIs" dxfId="946" priority="14" operator="greaterThan">
      <formula>0.7</formula>
    </cfRule>
    <cfRule type="cellIs" dxfId="945" priority="15" operator="between">
      <formula>0.51</formula>
      <formula>0.69</formula>
    </cfRule>
    <cfRule type="cellIs" dxfId="944" priority="16" operator="lessThan">
      <formula>50</formula>
    </cfRule>
    <cfRule type="cellIs" dxfId="943" priority="17" operator="greaterThan">
      <formula>0.7</formula>
    </cfRule>
    <cfRule type="cellIs" dxfId="942" priority="18" operator="between">
      <formula>0.51</formula>
      <formula>0.69</formula>
    </cfRule>
    <cfRule type="cellIs" dxfId="941" priority="19" operator="lessThan">
      <formula>0.5</formula>
    </cfRule>
    <cfRule type="cellIs" dxfId="940" priority="20" operator="greaterThan">
      <formula>0.7</formula>
    </cfRule>
  </conditionalFormatting>
  <conditionalFormatting sqref="R52">
    <cfRule type="cellIs" dxfId="939" priority="1" operator="between">
      <formula>0.51</formula>
      <formula>0.69</formula>
    </cfRule>
    <cfRule type="cellIs" dxfId="938" priority="2" operator="between">
      <formula>0.51</formula>
      <formula>0.69</formula>
    </cfRule>
    <cfRule type="cellIs" dxfId="937" priority="3" operator="lessThan">
      <formula>0.5</formula>
    </cfRule>
    <cfRule type="cellIs" dxfId="936" priority="4" operator="greaterThan">
      <formula>0.7</formula>
    </cfRule>
    <cfRule type="cellIs" dxfId="935" priority="5" operator="between">
      <formula>0.51</formula>
      <formula>0.69</formula>
    </cfRule>
    <cfRule type="cellIs" dxfId="934" priority="6" operator="lessThan">
      <formula>50</formula>
    </cfRule>
    <cfRule type="cellIs" dxfId="933" priority="7" operator="greaterThan">
      <formula>0.7</formula>
    </cfRule>
    <cfRule type="cellIs" dxfId="932" priority="8" operator="between">
      <formula>0.51</formula>
      <formula>0.69</formula>
    </cfRule>
    <cfRule type="cellIs" dxfId="931" priority="9" operator="lessThan">
      <formula>0.5</formula>
    </cfRule>
    <cfRule type="cellIs" dxfId="930" priority="10" operator="greaterThan">
      <formula>0.7</formula>
    </cfRule>
  </conditionalFormatting>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482B"/>
  </sheetPr>
  <dimension ref="A1:EB80"/>
  <sheetViews>
    <sheetView showGridLines="0" zoomScale="80" zoomScaleNormal="80" workbookViewId="0">
      <pane ySplit="7" topLeftCell="A8" activePane="bottomLeft" state="frozen"/>
      <selection activeCell="G1" sqref="G1"/>
      <selection pane="bottomLeft" activeCell="M8" sqref="M8:M16"/>
    </sheetView>
  </sheetViews>
  <sheetFormatPr baseColWidth="10" defaultColWidth="0" defaultRowHeight="15" zeroHeight="1" x14ac:dyDescent="0.25"/>
  <cols>
    <col min="1" max="1" width="11.42578125" customWidth="1"/>
    <col min="2" max="2" width="31" customWidth="1"/>
    <col min="3" max="3" width="17.28515625" customWidth="1"/>
    <col min="4" max="4" width="14.7109375" style="40" customWidth="1"/>
    <col min="5" max="5" width="42.85546875" customWidth="1"/>
    <col min="6" max="6" width="21.140625" style="1" hidden="1" customWidth="1"/>
    <col min="7" max="7" width="13" hidden="1" customWidth="1"/>
    <col min="8" max="8" width="16.7109375" hidden="1" customWidth="1"/>
    <col min="9" max="10" width="12.7109375" hidden="1" customWidth="1"/>
    <col min="11" max="11" width="15" hidden="1" customWidth="1"/>
    <col min="12" max="12" width="18.7109375" customWidth="1"/>
    <col min="13" max="13" width="29.28515625" customWidth="1"/>
    <col min="14" max="14" width="15.7109375" customWidth="1"/>
    <col min="15" max="15" width="11.42578125" customWidth="1"/>
    <col min="16" max="16" width="15.42578125" customWidth="1"/>
    <col min="17" max="17" width="18.28515625" customWidth="1"/>
    <col min="18" max="18" width="11.5703125" style="3" bestFit="1" customWidth="1"/>
    <col min="19" max="19" width="11.42578125" customWidth="1"/>
    <col min="20" max="20" width="16.7109375" style="35" bestFit="1" customWidth="1"/>
    <col min="21" max="21" width="18.28515625" bestFit="1" customWidth="1"/>
    <col min="22" max="22" width="11.42578125" customWidth="1"/>
    <col min="23" max="23" width="14.5703125" style="35" customWidth="1"/>
    <col min="24" max="24" width="19" bestFit="1" customWidth="1"/>
    <col min="25" max="129" width="11.5703125" style="5" hidden="1" customWidth="1"/>
    <col min="130" max="132" width="11.5703125" hidden="1" customWidth="1"/>
    <col min="133" max="16384" width="11.42578125" hidden="1"/>
  </cols>
  <sheetData>
    <row r="1" spans="1:129" x14ac:dyDescent="0.25">
      <c r="A1" s="24"/>
      <c r="B1" s="25"/>
      <c r="C1" s="25"/>
      <c r="D1" s="26"/>
      <c r="E1" s="26"/>
      <c r="F1" s="27"/>
      <c r="G1" s="28"/>
      <c r="H1" s="28"/>
      <c r="I1" s="28"/>
      <c r="J1" s="28"/>
      <c r="K1" s="29"/>
      <c r="L1" s="24"/>
      <c r="M1" s="24"/>
      <c r="N1" s="24"/>
      <c r="O1" s="24"/>
      <c r="P1" s="24"/>
      <c r="Q1" s="24"/>
      <c r="R1" s="24"/>
      <c r="S1" s="24"/>
      <c r="T1" s="36"/>
      <c r="U1" s="24"/>
      <c r="V1" s="24"/>
      <c r="W1" s="36"/>
    </row>
    <row r="2" spans="1:129" x14ac:dyDescent="0.25">
      <c r="A2" s="386"/>
      <c r="B2" s="387"/>
      <c r="C2" s="387"/>
      <c r="D2" s="387"/>
      <c r="E2" s="387"/>
      <c r="F2" s="387"/>
      <c r="G2" s="387"/>
      <c r="H2" s="387"/>
      <c r="I2" s="387"/>
      <c r="J2" s="387"/>
      <c r="K2" s="387"/>
      <c r="L2" s="387"/>
      <c r="M2" s="387"/>
      <c r="N2" s="387"/>
      <c r="O2" s="387"/>
      <c r="P2" s="387"/>
      <c r="Q2" s="387"/>
      <c r="R2" s="387"/>
      <c r="S2" s="387"/>
      <c r="T2" s="387"/>
      <c r="U2" s="387"/>
      <c r="V2" s="387"/>
      <c r="W2" s="390" t="s">
        <v>86</v>
      </c>
      <c r="X2" s="390"/>
    </row>
    <row r="3" spans="1:129" ht="15" customHeight="1" x14ac:dyDescent="0.25">
      <c r="A3" s="386"/>
      <c r="B3" s="391"/>
      <c r="C3" s="391"/>
      <c r="D3" s="391"/>
      <c r="E3" s="391"/>
      <c r="F3" s="391"/>
      <c r="G3" s="391"/>
      <c r="H3" s="391"/>
      <c r="I3" s="391"/>
      <c r="J3" s="391"/>
      <c r="K3" s="391"/>
      <c r="L3" s="391"/>
      <c r="M3" s="391"/>
      <c r="N3" s="391"/>
      <c r="O3" s="391"/>
      <c r="P3" s="391"/>
      <c r="Q3" s="391"/>
      <c r="R3" s="391"/>
      <c r="S3" s="391"/>
      <c r="T3" s="391"/>
      <c r="U3" s="391"/>
      <c r="V3" s="391"/>
      <c r="W3" s="390" t="s">
        <v>88</v>
      </c>
      <c r="X3" s="390"/>
    </row>
    <row r="4" spans="1:129" ht="15" customHeight="1" x14ac:dyDescent="0.25">
      <c r="A4" s="386"/>
      <c r="B4" s="391"/>
      <c r="C4" s="391"/>
      <c r="D4" s="391"/>
      <c r="E4" s="391"/>
      <c r="F4" s="391"/>
      <c r="G4" s="391"/>
      <c r="H4" s="391"/>
      <c r="I4" s="391"/>
      <c r="J4" s="391"/>
      <c r="K4" s="391"/>
      <c r="L4" s="391"/>
      <c r="M4" s="391"/>
      <c r="N4" s="391"/>
      <c r="O4" s="391"/>
      <c r="P4" s="391"/>
      <c r="Q4" s="391"/>
      <c r="R4" s="391"/>
      <c r="S4" s="391"/>
      <c r="T4" s="391"/>
      <c r="U4" s="391"/>
      <c r="V4" s="391"/>
      <c r="W4" s="390" t="s">
        <v>90</v>
      </c>
      <c r="X4" s="390"/>
    </row>
    <row r="5" spans="1:129" x14ac:dyDescent="0.25">
      <c r="A5" s="386"/>
      <c r="B5" s="391"/>
      <c r="C5" s="391"/>
      <c r="D5" s="391"/>
      <c r="E5" s="391"/>
      <c r="F5" s="391"/>
      <c r="G5" s="391"/>
      <c r="H5" s="391"/>
      <c r="I5" s="391"/>
      <c r="J5" s="391"/>
      <c r="K5" s="391"/>
      <c r="L5" s="391"/>
      <c r="M5" s="391"/>
      <c r="N5" s="391"/>
      <c r="O5" s="391"/>
      <c r="P5" s="391"/>
      <c r="Q5" s="391"/>
      <c r="R5" s="391"/>
      <c r="S5" s="391"/>
      <c r="T5" s="391"/>
      <c r="U5" s="391"/>
      <c r="V5" s="391"/>
      <c r="W5" s="390" t="s">
        <v>91</v>
      </c>
      <c r="X5" s="390"/>
    </row>
    <row r="6" spans="1:129" x14ac:dyDescent="0.25">
      <c r="A6" s="24"/>
      <c r="B6" s="24"/>
      <c r="C6" s="24"/>
      <c r="D6" s="24"/>
      <c r="E6" s="24"/>
      <c r="F6" s="24"/>
      <c r="G6" s="24"/>
      <c r="H6" s="24"/>
      <c r="I6" s="24"/>
      <c r="J6" s="24"/>
      <c r="K6" s="24"/>
      <c r="L6" s="24"/>
      <c r="M6" s="24"/>
      <c r="N6" s="24"/>
      <c r="O6" s="24"/>
      <c r="P6" s="24"/>
      <c r="Q6" s="24"/>
      <c r="R6" s="24"/>
      <c r="S6" s="24"/>
      <c r="T6" s="36"/>
      <c r="U6" s="24"/>
      <c r="V6" s="24"/>
      <c r="W6" s="36"/>
    </row>
    <row r="7" spans="1:129" s="34" customFormat="1" ht="63.75" x14ac:dyDescent="0.25">
      <c r="A7" s="41" t="s">
        <v>0</v>
      </c>
      <c r="B7" s="31" t="s">
        <v>1</v>
      </c>
      <c r="C7" s="31" t="s">
        <v>2</v>
      </c>
      <c r="D7" s="41" t="s">
        <v>103</v>
      </c>
      <c r="E7" s="31" t="s">
        <v>30</v>
      </c>
      <c r="F7" s="31" t="s">
        <v>96</v>
      </c>
      <c r="G7" s="31" t="s">
        <v>97</v>
      </c>
      <c r="H7" s="31" t="s">
        <v>882</v>
      </c>
      <c r="I7" s="31"/>
      <c r="J7" s="41" t="s">
        <v>98</v>
      </c>
      <c r="K7" s="31" t="s">
        <v>99</v>
      </c>
      <c r="L7" s="31" t="s">
        <v>3</v>
      </c>
      <c r="M7" s="31" t="s">
        <v>4</v>
      </c>
      <c r="N7" s="31" t="s">
        <v>28</v>
      </c>
      <c r="O7" s="31" t="s">
        <v>21</v>
      </c>
      <c r="P7" s="31" t="s">
        <v>65</v>
      </c>
      <c r="Q7" s="31" t="s">
        <v>31</v>
      </c>
      <c r="R7" s="32" t="s">
        <v>62</v>
      </c>
      <c r="S7" s="31" t="s">
        <v>22</v>
      </c>
      <c r="T7" s="37" t="s">
        <v>23</v>
      </c>
      <c r="U7" s="31" t="s">
        <v>24</v>
      </c>
      <c r="V7" s="31" t="s">
        <v>25</v>
      </c>
      <c r="W7" s="37" t="s">
        <v>26</v>
      </c>
      <c r="X7" s="31" t="s">
        <v>27</v>
      </c>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row>
    <row r="8" spans="1:129" s="51" customFormat="1" x14ac:dyDescent="0.25">
      <c r="A8" s="362" t="s">
        <v>93</v>
      </c>
      <c r="B8" s="368" t="s">
        <v>94</v>
      </c>
      <c r="C8" s="368" t="s">
        <v>95</v>
      </c>
      <c r="D8" s="372" t="s">
        <v>847</v>
      </c>
      <c r="E8" s="380" t="s">
        <v>100</v>
      </c>
      <c r="F8" s="401">
        <v>124950000</v>
      </c>
      <c r="G8" s="404">
        <v>0</v>
      </c>
      <c r="H8" s="377">
        <v>124950000</v>
      </c>
      <c r="I8" s="362"/>
      <c r="J8" s="362"/>
      <c r="K8" s="362"/>
      <c r="L8" s="407">
        <f>+F8+G8+J8-K8+H8</f>
        <v>249900000</v>
      </c>
      <c r="M8" s="366">
        <f>+L17</f>
        <v>265900000</v>
      </c>
      <c r="N8" s="79" t="s">
        <v>559</v>
      </c>
      <c r="O8" s="44" t="s">
        <v>565</v>
      </c>
      <c r="P8" s="79" t="s">
        <v>571</v>
      </c>
      <c r="Q8" s="67">
        <v>55985629</v>
      </c>
      <c r="R8" s="46"/>
      <c r="S8" s="38">
        <v>58</v>
      </c>
      <c r="T8" s="124">
        <v>44578</v>
      </c>
      <c r="U8" s="67">
        <v>55985629</v>
      </c>
      <c r="V8" s="38">
        <v>560</v>
      </c>
      <c r="W8" s="124">
        <v>44586</v>
      </c>
      <c r="X8" s="67">
        <v>55985629</v>
      </c>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row>
    <row r="9" spans="1:129" s="51" customFormat="1" x14ac:dyDescent="0.25">
      <c r="A9" s="375"/>
      <c r="B9" s="389"/>
      <c r="C9" s="389"/>
      <c r="D9" s="375"/>
      <c r="E9" s="381"/>
      <c r="F9" s="402"/>
      <c r="G9" s="405"/>
      <c r="H9" s="378"/>
      <c r="I9" s="375"/>
      <c r="J9" s="375"/>
      <c r="K9" s="375"/>
      <c r="L9" s="405"/>
      <c r="M9" s="374"/>
      <c r="N9" s="79" t="s">
        <v>560</v>
      </c>
      <c r="O9" s="44" t="s">
        <v>566</v>
      </c>
      <c r="P9" s="79" t="s">
        <v>572</v>
      </c>
      <c r="Q9" s="67">
        <v>8973892</v>
      </c>
      <c r="R9" s="46"/>
      <c r="S9" s="38">
        <v>117</v>
      </c>
      <c r="T9" s="124">
        <v>44582</v>
      </c>
      <c r="U9" s="67">
        <v>8973892</v>
      </c>
      <c r="V9" s="38">
        <v>1107</v>
      </c>
      <c r="W9" s="124">
        <v>44589</v>
      </c>
      <c r="X9" s="67">
        <v>8973892</v>
      </c>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row>
    <row r="10" spans="1:129" s="51" customFormat="1" x14ac:dyDescent="0.25">
      <c r="A10" s="375"/>
      <c r="B10" s="389"/>
      <c r="C10" s="389"/>
      <c r="D10" s="375"/>
      <c r="E10" s="381"/>
      <c r="F10" s="402"/>
      <c r="G10" s="405"/>
      <c r="H10" s="378"/>
      <c r="I10" s="375"/>
      <c r="J10" s="375"/>
      <c r="K10" s="375"/>
      <c r="L10" s="405"/>
      <c r="M10" s="374"/>
      <c r="N10" s="79" t="s">
        <v>561</v>
      </c>
      <c r="O10" s="44" t="s">
        <v>567</v>
      </c>
      <c r="P10" s="79" t="s">
        <v>573</v>
      </c>
      <c r="Q10" s="67">
        <v>9384910</v>
      </c>
      <c r="R10" s="46"/>
      <c r="S10" s="38">
        <v>109</v>
      </c>
      <c r="T10" s="124">
        <v>44582</v>
      </c>
      <c r="U10" s="67">
        <v>9384910</v>
      </c>
      <c r="V10" s="38">
        <v>577</v>
      </c>
      <c r="W10" s="124">
        <v>44587</v>
      </c>
      <c r="X10" s="67">
        <v>9384910</v>
      </c>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row>
    <row r="11" spans="1:129" s="51" customFormat="1" x14ac:dyDescent="0.25">
      <c r="A11" s="375"/>
      <c r="B11" s="389"/>
      <c r="C11" s="389"/>
      <c r="D11" s="375"/>
      <c r="E11" s="381"/>
      <c r="F11" s="402"/>
      <c r="G11" s="405"/>
      <c r="H11" s="378"/>
      <c r="I11" s="375"/>
      <c r="J11" s="375"/>
      <c r="K11" s="375"/>
      <c r="L11" s="405"/>
      <c r="M11" s="374"/>
      <c r="N11" s="79" t="s">
        <v>562</v>
      </c>
      <c r="O11" s="44" t="s">
        <v>568</v>
      </c>
      <c r="P11" s="79" t="s">
        <v>574</v>
      </c>
      <c r="Q11" s="67">
        <v>13868743</v>
      </c>
      <c r="R11" s="46"/>
      <c r="S11" s="38">
        <v>180</v>
      </c>
      <c r="T11" s="124">
        <v>44587</v>
      </c>
      <c r="U11" s="67">
        <v>13868743</v>
      </c>
      <c r="V11" s="38">
        <v>1110</v>
      </c>
      <c r="W11" s="124">
        <v>44589</v>
      </c>
      <c r="X11" s="67">
        <v>13868743</v>
      </c>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row>
    <row r="12" spans="1:129" s="51" customFormat="1" x14ac:dyDescent="0.25">
      <c r="A12" s="375"/>
      <c r="B12" s="389"/>
      <c r="C12" s="389"/>
      <c r="D12" s="375"/>
      <c r="E12" s="381"/>
      <c r="F12" s="402"/>
      <c r="G12" s="405"/>
      <c r="H12" s="378"/>
      <c r="I12" s="375"/>
      <c r="J12" s="375"/>
      <c r="K12" s="375"/>
      <c r="L12" s="405"/>
      <c r="M12" s="374"/>
      <c r="N12" s="79" t="s">
        <v>563</v>
      </c>
      <c r="O12" s="44" t="s">
        <v>569</v>
      </c>
      <c r="P12" s="79" t="s">
        <v>575</v>
      </c>
      <c r="Q12" s="67">
        <v>10448533</v>
      </c>
      <c r="R12" s="46"/>
      <c r="S12" s="38">
        <v>128</v>
      </c>
      <c r="T12" s="124">
        <v>44582</v>
      </c>
      <c r="U12" s="67">
        <v>10448533</v>
      </c>
      <c r="V12" s="38">
        <v>732</v>
      </c>
      <c r="W12" s="124">
        <v>44588</v>
      </c>
      <c r="X12" s="67">
        <v>10448533</v>
      </c>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row>
    <row r="13" spans="1:129" s="51" customFormat="1" x14ac:dyDescent="0.25">
      <c r="A13" s="375"/>
      <c r="B13" s="389"/>
      <c r="C13" s="389"/>
      <c r="D13" s="375"/>
      <c r="E13" s="381"/>
      <c r="F13" s="402"/>
      <c r="G13" s="405"/>
      <c r="H13" s="378"/>
      <c r="I13" s="375"/>
      <c r="J13" s="375"/>
      <c r="K13" s="375"/>
      <c r="L13" s="405"/>
      <c r="M13" s="374"/>
      <c r="N13" s="79" t="s">
        <v>564</v>
      </c>
      <c r="O13" s="268" t="s">
        <v>570</v>
      </c>
      <c r="P13" s="79" t="s">
        <v>576</v>
      </c>
      <c r="Q13" s="67">
        <v>10448533</v>
      </c>
      <c r="R13" s="46"/>
      <c r="S13" s="277">
        <v>146</v>
      </c>
      <c r="T13" s="124">
        <v>44585</v>
      </c>
      <c r="U13" s="67">
        <v>10448533</v>
      </c>
      <c r="V13" s="277">
        <v>1108</v>
      </c>
      <c r="W13" s="124">
        <v>44589</v>
      </c>
      <c r="X13" s="67">
        <v>10448533</v>
      </c>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row>
    <row r="14" spans="1:129" s="51" customFormat="1" x14ac:dyDescent="0.25">
      <c r="A14" s="375"/>
      <c r="B14" s="389"/>
      <c r="C14" s="389"/>
      <c r="D14" s="363"/>
      <c r="E14" s="382"/>
      <c r="F14" s="403"/>
      <c r="G14" s="406"/>
      <c r="H14" s="379"/>
      <c r="I14" s="363"/>
      <c r="J14" s="363"/>
      <c r="K14" s="363"/>
      <c r="L14" s="406"/>
      <c r="M14" s="374"/>
      <c r="N14" s="79" t="s">
        <v>1412</v>
      </c>
      <c r="O14" s="44" t="s">
        <v>1413</v>
      </c>
      <c r="P14" s="79" t="s">
        <v>1414</v>
      </c>
      <c r="Q14" s="67">
        <v>13759375</v>
      </c>
      <c r="R14" s="46"/>
      <c r="S14" s="38">
        <v>691</v>
      </c>
      <c r="T14" s="124">
        <v>44721</v>
      </c>
      <c r="U14" s="306">
        <v>13759375</v>
      </c>
      <c r="V14" s="38"/>
      <c r="W14" s="124"/>
      <c r="X14" s="67"/>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row>
    <row r="15" spans="1:129" s="51" customFormat="1" ht="54" x14ac:dyDescent="0.25">
      <c r="A15" s="375"/>
      <c r="B15" s="389"/>
      <c r="C15" s="389"/>
      <c r="D15" s="44" t="s">
        <v>769</v>
      </c>
      <c r="E15" s="8" t="s">
        <v>101</v>
      </c>
      <c r="F15" s="335">
        <v>12000000</v>
      </c>
      <c r="G15" s="67">
        <v>0</v>
      </c>
      <c r="H15" s="67">
        <v>0</v>
      </c>
      <c r="I15" s="45"/>
      <c r="J15" s="44"/>
      <c r="K15" s="44"/>
      <c r="L15" s="66">
        <f>+F15+G15+J15-K15+H15</f>
        <v>12000000</v>
      </c>
      <c r="M15" s="374"/>
      <c r="N15" s="79" t="s">
        <v>955</v>
      </c>
      <c r="O15" s="44" t="s">
        <v>956</v>
      </c>
      <c r="P15" s="79" t="s">
        <v>957</v>
      </c>
      <c r="Q15" s="67">
        <v>12000000</v>
      </c>
      <c r="R15" s="46"/>
      <c r="S15" s="44">
        <v>523</v>
      </c>
      <c r="T15" s="80">
        <v>44672</v>
      </c>
      <c r="U15" s="306">
        <v>12000000</v>
      </c>
      <c r="V15" s="44">
        <v>2747</v>
      </c>
      <c r="W15" s="80">
        <v>44708</v>
      </c>
      <c r="X15" s="306">
        <v>12000000</v>
      </c>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row>
    <row r="16" spans="1:129" s="51" customFormat="1" ht="25.5" x14ac:dyDescent="0.25">
      <c r="A16" s="363"/>
      <c r="B16" s="369"/>
      <c r="C16" s="369"/>
      <c r="D16" s="44" t="s">
        <v>770</v>
      </c>
      <c r="E16" s="8" t="s">
        <v>102</v>
      </c>
      <c r="F16" s="335">
        <v>2000000</v>
      </c>
      <c r="G16" s="67">
        <v>0</v>
      </c>
      <c r="H16" s="335">
        <v>2000000</v>
      </c>
      <c r="I16" s="45"/>
      <c r="J16" s="44"/>
      <c r="K16" s="44"/>
      <c r="L16" s="66">
        <f>+F16+G16+J16-K16+H16</f>
        <v>4000000</v>
      </c>
      <c r="M16" s="367"/>
      <c r="N16" s="44"/>
      <c r="O16" s="44"/>
      <c r="P16" s="44"/>
      <c r="Q16" s="44"/>
      <c r="R16" s="46"/>
      <c r="S16" s="44"/>
      <c r="T16" s="80"/>
      <c r="U16" s="44"/>
      <c r="V16" s="44"/>
      <c r="W16" s="80"/>
      <c r="X16" s="44"/>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row>
    <row r="17" spans="1:129" s="109" customFormat="1" ht="15.75" thickBot="1" x14ac:dyDescent="0.3">
      <c r="A17" s="93"/>
      <c r="B17" s="93"/>
      <c r="C17" s="93"/>
      <c r="D17" s="93"/>
      <c r="E17" s="106"/>
      <c r="F17" s="102"/>
      <c r="G17" s="102"/>
      <c r="H17" s="93"/>
      <c r="I17" s="94"/>
      <c r="J17" s="93"/>
      <c r="K17" s="93"/>
      <c r="L17" s="103">
        <f>SUM(L8:L16)</f>
        <v>265900000</v>
      </c>
      <c r="M17" s="102"/>
      <c r="N17" s="107"/>
      <c r="O17" s="87"/>
      <c r="P17" s="96"/>
      <c r="Q17" s="105">
        <f>SUM(Q8:Q16)</f>
        <v>134869615</v>
      </c>
      <c r="R17" s="90"/>
      <c r="S17" s="87"/>
      <c r="T17" s="96"/>
      <c r="U17" s="105">
        <f>SUM(U8:U16)</f>
        <v>134869615</v>
      </c>
      <c r="V17" s="87"/>
      <c r="W17" s="96"/>
      <c r="X17" s="105">
        <f>SUM(X8:X16)</f>
        <v>121110240</v>
      </c>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row>
    <row r="18" spans="1:129" s="64" customFormat="1" ht="17.25" thickBot="1" x14ac:dyDescent="0.35">
      <c r="A18" s="52"/>
      <c r="B18" s="52"/>
      <c r="C18" s="42"/>
      <c r="D18" s="42"/>
      <c r="E18" s="42"/>
      <c r="F18" s="53"/>
      <c r="G18" s="42"/>
      <c r="H18" s="42"/>
      <c r="I18" s="43"/>
      <c r="J18" s="54" t="s">
        <v>29</v>
      </c>
      <c r="K18" s="55"/>
      <c r="L18" s="56">
        <f>+L17</f>
        <v>265900000</v>
      </c>
      <c r="M18" s="57"/>
      <c r="N18" s="428"/>
      <c r="O18" s="57"/>
      <c r="P18" s="428"/>
      <c r="Q18" s="426">
        <f>+Q17</f>
        <v>134869615</v>
      </c>
      <c r="R18" s="58">
        <f>(Q18*1)/L18</f>
        <v>0.50721931177134261</v>
      </c>
      <c r="S18" s="59"/>
      <c r="T18" s="60"/>
      <c r="U18" s="61">
        <f>+U17</f>
        <v>134869615</v>
      </c>
      <c r="V18" s="59"/>
      <c r="W18" s="60"/>
      <c r="X18" s="62">
        <f>+X17</f>
        <v>121110240</v>
      </c>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row>
    <row r="19" spans="1:129" hidden="1" x14ac:dyDescent="0.25">
      <c r="N19" s="427"/>
      <c r="P19" s="427"/>
      <c r="Q19" s="427"/>
      <c r="R19" s="4"/>
    </row>
    <row r="20" spans="1:129" hidden="1" x14ac:dyDescent="0.25">
      <c r="N20" s="427"/>
      <c r="P20" s="427"/>
      <c r="Q20" s="425"/>
      <c r="R20" s="6"/>
      <c r="S20" s="5"/>
    </row>
    <row r="21" spans="1:129" hidden="1" x14ac:dyDescent="0.25">
      <c r="N21" s="427"/>
      <c r="P21" s="427"/>
      <c r="Q21" s="425"/>
      <c r="R21" s="6"/>
      <c r="S21" s="5"/>
    </row>
    <row r="22" spans="1:129" hidden="1" x14ac:dyDescent="0.25">
      <c r="L22" s="227"/>
      <c r="N22" s="427"/>
      <c r="P22" s="427"/>
      <c r="Q22" s="425"/>
      <c r="R22" s="6"/>
      <c r="S22" s="5"/>
    </row>
    <row r="23" spans="1:129" hidden="1" x14ac:dyDescent="0.25">
      <c r="L23" s="278"/>
      <c r="N23" s="427"/>
      <c r="P23" s="427"/>
      <c r="Q23" s="425"/>
      <c r="R23" s="6"/>
      <c r="S23" s="5"/>
    </row>
    <row r="24" spans="1:129" hidden="1" x14ac:dyDescent="0.25">
      <c r="N24" s="427"/>
      <c r="P24" s="427"/>
      <c r="Q24" s="425"/>
      <c r="R24" s="6"/>
      <c r="S24" s="5"/>
    </row>
    <row r="25" spans="1:129" hidden="1" x14ac:dyDescent="0.25">
      <c r="N25" s="427"/>
      <c r="P25" s="427"/>
      <c r="Q25" s="425"/>
      <c r="R25" s="6"/>
      <c r="S25" s="5"/>
    </row>
    <row r="26" spans="1:129" hidden="1" x14ac:dyDescent="0.25">
      <c r="N26" s="427"/>
      <c r="P26" s="427"/>
      <c r="Q26" s="425"/>
      <c r="R26" s="6"/>
      <c r="S26" s="5"/>
    </row>
    <row r="27" spans="1:129" hidden="1" x14ac:dyDescent="0.25">
      <c r="N27" s="427"/>
      <c r="P27" s="427"/>
      <c r="Q27" s="425"/>
      <c r="R27" s="6"/>
      <c r="S27" s="5"/>
    </row>
    <row r="28" spans="1:129" hidden="1" x14ac:dyDescent="0.25">
      <c r="N28" s="427"/>
      <c r="P28" s="427"/>
      <c r="Q28" s="425"/>
      <c r="R28" s="7"/>
      <c r="S28" s="5"/>
    </row>
    <row r="29" spans="1:129" hidden="1" x14ac:dyDescent="0.25">
      <c r="N29" s="427"/>
      <c r="P29" s="427"/>
      <c r="Q29" s="427"/>
    </row>
    <row r="30" spans="1:129" hidden="1" x14ac:dyDescent="0.25">
      <c r="N30" s="427"/>
      <c r="P30" s="427"/>
      <c r="Q30" s="427"/>
    </row>
    <row r="31" spans="1:129" hidden="1" x14ac:dyDescent="0.25">
      <c r="N31" s="427"/>
      <c r="P31" s="427"/>
      <c r="Q31" s="427"/>
    </row>
    <row r="32" spans="1:129" hidden="1" x14ac:dyDescent="0.25">
      <c r="N32" s="427"/>
      <c r="P32" s="427"/>
      <c r="Q32" s="427"/>
    </row>
    <row r="33" spans="14:17" hidden="1" x14ac:dyDescent="0.25">
      <c r="N33" s="427"/>
      <c r="P33" s="427"/>
      <c r="Q33" s="427"/>
    </row>
    <row r="34" spans="14:17" hidden="1" x14ac:dyDescent="0.25">
      <c r="N34" s="427"/>
      <c r="P34" s="427"/>
      <c r="Q34" s="427"/>
    </row>
    <row r="35" spans="14:17" hidden="1" x14ac:dyDescent="0.25">
      <c r="N35" s="427"/>
      <c r="P35" s="427"/>
      <c r="Q35" s="427"/>
    </row>
    <row r="36" spans="14:17" hidden="1" x14ac:dyDescent="0.25">
      <c r="N36" s="427"/>
      <c r="P36" s="427"/>
      <c r="Q36" s="427"/>
    </row>
    <row r="37" spans="14:17" hidden="1" x14ac:dyDescent="0.25">
      <c r="N37" s="427"/>
      <c r="P37" s="427"/>
      <c r="Q37" s="427"/>
    </row>
    <row r="38" spans="14:17" hidden="1" x14ac:dyDescent="0.25"/>
    <row r="39" spans="14:17" hidden="1" x14ac:dyDescent="0.25"/>
    <row r="40" spans="14:17" hidden="1" x14ac:dyDescent="0.25"/>
    <row r="41" spans="14:17" hidden="1" x14ac:dyDescent="0.25"/>
    <row r="42" spans="14:17" hidden="1" x14ac:dyDescent="0.25"/>
    <row r="43" spans="14:17" hidden="1" x14ac:dyDescent="0.25"/>
    <row r="44" spans="14:17" hidden="1" x14ac:dyDescent="0.25"/>
    <row r="45" spans="14:17" hidden="1" x14ac:dyDescent="0.25"/>
    <row r="46" spans="14:17" hidden="1" x14ac:dyDescent="0.25"/>
    <row r="47" spans="14:17" hidden="1" x14ac:dyDescent="0.25"/>
    <row r="48" spans="14:17"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sheetData>
  <sheetProtection algorithmName="SHA-512" hashValue="P+mSkRAWYSsJjk/CD6d0ATPNeJsUV9T4VKnjzcx/UnCNdip6m9PQRnA3zvTiQYz3LBmbW9q5AT9EGGWzva7i3g==" saltValue="bj/+QG7rXT4H90aGfaYWjA==" spinCount="100000" sheet="1" formatCells="0" formatColumns="0" formatRows="0" insertColumns="0" insertRows="0" insertHyperlinks="0" deleteColumns="0" deleteRows="0" sort="0" autoFilter="0" pivotTables="0"/>
  <mergeCells count="81">
    <mergeCell ref="Q30"/>
    <mergeCell ref="N31"/>
    <mergeCell ref="P31"/>
    <mergeCell ref="Q31"/>
    <mergeCell ref="N30"/>
    <mergeCell ref="P30"/>
    <mergeCell ref="Q32"/>
    <mergeCell ref="N33"/>
    <mergeCell ref="P33"/>
    <mergeCell ref="Q33"/>
    <mergeCell ref="N32"/>
    <mergeCell ref="P32"/>
    <mergeCell ref="A2:A5"/>
    <mergeCell ref="B2:V2"/>
    <mergeCell ref="B3:V3"/>
    <mergeCell ref="B4:V5"/>
    <mergeCell ref="W2:X2"/>
    <mergeCell ref="W3:X3"/>
    <mergeCell ref="W4:X4"/>
    <mergeCell ref="W5:X5"/>
    <mergeCell ref="Q29"/>
    <mergeCell ref="N28"/>
    <mergeCell ref="P28"/>
    <mergeCell ref="Q26"/>
    <mergeCell ref="N27"/>
    <mergeCell ref="P27"/>
    <mergeCell ref="Q27"/>
    <mergeCell ref="N26"/>
    <mergeCell ref="Q28"/>
    <mergeCell ref="N29"/>
    <mergeCell ref="P29"/>
    <mergeCell ref="P26"/>
    <mergeCell ref="Q34"/>
    <mergeCell ref="N35"/>
    <mergeCell ref="P35"/>
    <mergeCell ref="Q35"/>
    <mergeCell ref="N34"/>
    <mergeCell ref="P34"/>
    <mergeCell ref="N37"/>
    <mergeCell ref="P37"/>
    <mergeCell ref="Q37"/>
    <mergeCell ref="N36"/>
    <mergeCell ref="P36"/>
    <mergeCell ref="Q36"/>
    <mergeCell ref="Q22"/>
    <mergeCell ref="N23"/>
    <mergeCell ref="P23"/>
    <mergeCell ref="Q23"/>
    <mergeCell ref="N22"/>
    <mergeCell ref="P22"/>
    <mergeCell ref="Q24"/>
    <mergeCell ref="N25"/>
    <mergeCell ref="P25"/>
    <mergeCell ref="Q25"/>
    <mergeCell ref="N24"/>
    <mergeCell ref="P24"/>
    <mergeCell ref="N21"/>
    <mergeCell ref="P21"/>
    <mergeCell ref="Q21"/>
    <mergeCell ref="N20"/>
    <mergeCell ref="P20"/>
    <mergeCell ref="Q20"/>
    <mergeCell ref="Q18"/>
    <mergeCell ref="N19"/>
    <mergeCell ref="P19"/>
    <mergeCell ref="Q19"/>
    <mergeCell ref="N18"/>
    <mergeCell ref="P18"/>
    <mergeCell ref="K8:K14"/>
    <mergeCell ref="M8:M16"/>
    <mergeCell ref="B8:B16"/>
    <mergeCell ref="C8:C16"/>
    <mergeCell ref="A8:A16"/>
    <mergeCell ref="E8:E14"/>
    <mergeCell ref="F8:F14"/>
    <mergeCell ref="G8:G14"/>
    <mergeCell ref="L8:L14"/>
    <mergeCell ref="D8:D14"/>
    <mergeCell ref="H8:H14"/>
    <mergeCell ref="I8:I14"/>
    <mergeCell ref="J8:J14"/>
  </mergeCells>
  <conditionalFormatting sqref="R28:R1048576 R7:R16 R18">
    <cfRule type="cellIs" dxfId="929" priority="11" operator="between">
      <formula>0.51</formula>
      <formula>0.69</formula>
    </cfRule>
    <cfRule type="cellIs" dxfId="928" priority="12" operator="between">
      <formula>0.51</formula>
      <formula>0.69</formula>
    </cfRule>
    <cfRule type="cellIs" dxfId="927" priority="13" operator="lessThan">
      <formula>0.5</formula>
    </cfRule>
    <cfRule type="cellIs" dxfId="926" priority="14" operator="greaterThan">
      <formula>0.7</formula>
    </cfRule>
    <cfRule type="cellIs" dxfId="925" priority="15" operator="between">
      <formula>0.51</formula>
      <formula>0.69</formula>
    </cfRule>
    <cfRule type="cellIs" dxfId="924" priority="16" operator="lessThan">
      <formula>50</formula>
    </cfRule>
    <cfRule type="cellIs" dxfId="923" priority="17" operator="greaterThan">
      <formula>0.7</formula>
    </cfRule>
    <cfRule type="cellIs" dxfId="922" priority="18" operator="between">
      <formula>0.51</formula>
      <formula>0.69</formula>
    </cfRule>
    <cfRule type="cellIs" dxfId="921" priority="19" operator="lessThan">
      <formula>0.5</formula>
    </cfRule>
    <cfRule type="cellIs" dxfId="920" priority="20" operator="greaterThan">
      <formula>0.7</formula>
    </cfRule>
  </conditionalFormatting>
  <conditionalFormatting sqref="R17">
    <cfRule type="cellIs" dxfId="919" priority="1" operator="between">
      <formula>0.51</formula>
      <formula>0.69</formula>
    </cfRule>
    <cfRule type="cellIs" dxfId="918" priority="2" operator="between">
      <formula>0.51</formula>
      <formula>0.69</formula>
    </cfRule>
    <cfRule type="cellIs" dxfId="917" priority="3" operator="lessThan">
      <formula>0.5</formula>
    </cfRule>
    <cfRule type="cellIs" dxfId="916" priority="4" operator="greaterThan">
      <formula>0.7</formula>
    </cfRule>
    <cfRule type="cellIs" dxfId="915" priority="5" operator="between">
      <formula>0.51</formula>
      <formula>0.69</formula>
    </cfRule>
    <cfRule type="cellIs" dxfId="914" priority="6" operator="lessThan">
      <formula>50</formula>
    </cfRule>
    <cfRule type="cellIs" dxfId="913" priority="7" operator="greaterThan">
      <formula>0.7</formula>
    </cfRule>
    <cfRule type="cellIs" dxfId="912" priority="8" operator="between">
      <formula>0.51</formula>
      <formula>0.69</formula>
    </cfRule>
    <cfRule type="cellIs" dxfId="911" priority="9" operator="lessThan">
      <formula>0.5</formula>
    </cfRule>
    <cfRule type="cellIs" dxfId="910" priority="10" operator="greaterThan">
      <formula>0.7</formula>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482B"/>
  </sheetPr>
  <dimension ref="A1:ED80"/>
  <sheetViews>
    <sheetView showGridLines="0" topLeftCell="D1" zoomScale="80" zoomScaleNormal="80" workbookViewId="0">
      <selection activeCell="D14" sqref="A14:XFD80"/>
    </sheetView>
  </sheetViews>
  <sheetFormatPr baseColWidth="10" defaultColWidth="0" defaultRowHeight="0" customHeight="1" zeroHeight="1" x14ac:dyDescent="0.25"/>
  <cols>
    <col min="1" max="1" width="11.42578125" style="40" customWidth="1"/>
    <col min="2" max="2" width="45.7109375" style="40" customWidth="1"/>
    <col min="3" max="3" width="17.28515625" style="40" customWidth="1"/>
    <col min="4" max="4" width="14.7109375" style="40" customWidth="1"/>
    <col min="5" max="5" width="42.85546875" style="40" customWidth="1"/>
    <col min="6" max="6" width="21.140625" style="1" hidden="1" customWidth="1"/>
    <col min="7" max="7" width="19.85546875" style="40" hidden="1" customWidth="1"/>
    <col min="8" max="8" width="16.7109375" style="40" hidden="1" customWidth="1"/>
    <col min="9" max="10" width="15.7109375" style="218" hidden="1" customWidth="1"/>
    <col min="11" max="11" width="15.7109375" style="40" hidden="1" customWidth="1"/>
    <col min="12" max="12" width="15.140625" style="40" hidden="1" customWidth="1"/>
    <col min="13" max="13" width="15" style="40" hidden="1" customWidth="1"/>
    <col min="14" max="14" width="21.85546875" style="40" customWidth="1"/>
    <col min="15" max="15" width="18.85546875" style="40" customWidth="1"/>
    <col min="16" max="16" width="15.7109375" style="40" customWidth="1"/>
    <col min="17" max="17" width="11.42578125" style="40" customWidth="1"/>
    <col min="18" max="18" width="15.42578125" style="40" customWidth="1"/>
    <col min="19" max="19" width="22.42578125" style="40" customWidth="1"/>
    <col min="20" max="20" width="11.5703125" style="3" bestFit="1" customWidth="1"/>
    <col min="21" max="21" width="11.42578125" style="40" customWidth="1"/>
    <col min="22" max="22" width="16.7109375" style="35" bestFit="1" customWidth="1"/>
    <col min="23" max="23" width="15.28515625" style="40" customWidth="1"/>
    <col min="24" max="24" width="11.42578125" style="40" customWidth="1"/>
    <col min="25" max="25" width="14.5703125" style="35" customWidth="1"/>
    <col min="26" max="26" width="19" style="40" bestFit="1" customWidth="1"/>
    <col min="27" max="131" width="11.5703125" style="39" hidden="1" customWidth="1"/>
    <col min="132" max="134" width="11.5703125" style="40" hidden="1" customWidth="1"/>
    <col min="135" max="16384" width="11.42578125" style="40" hidden="1"/>
  </cols>
  <sheetData>
    <row r="1" spans="1:131" ht="15" x14ac:dyDescent="0.25">
      <c r="A1" s="24"/>
      <c r="B1" s="25"/>
      <c r="C1" s="25"/>
      <c r="D1" s="26"/>
      <c r="E1" s="26"/>
      <c r="F1" s="27"/>
      <c r="G1" s="28"/>
      <c r="H1" s="28"/>
      <c r="I1" s="28"/>
      <c r="J1" s="28"/>
      <c r="K1" s="28"/>
      <c r="L1" s="28"/>
      <c r="M1" s="29"/>
      <c r="N1" s="24"/>
      <c r="O1" s="24"/>
      <c r="P1" s="24"/>
      <c r="Q1" s="24"/>
      <c r="R1" s="24"/>
      <c r="S1" s="24"/>
      <c r="T1" s="24"/>
      <c r="U1" s="24"/>
      <c r="V1" s="36"/>
      <c r="W1" s="24"/>
      <c r="X1" s="24"/>
      <c r="Y1" s="36"/>
    </row>
    <row r="2" spans="1:131" ht="15" x14ac:dyDescent="0.25">
      <c r="A2" s="386"/>
      <c r="B2" s="387"/>
      <c r="C2" s="387"/>
      <c r="D2" s="387"/>
      <c r="E2" s="387"/>
      <c r="F2" s="387"/>
      <c r="G2" s="387"/>
      <c r="H2" s="387"/>
      <c r="I2" s="387"/>
      <c r="J2" s="387"/>
      <c r="K2" s="387"/>
      <c r="L2" s="387"/>
      <c r="M2" s="387"/>
      <c r="N2" s="387"/>
      <c r="O2" s="387"/>
      <c r="P2" s="387"/>
      <c r="Q2" s="387"/>
      <c r="R2" s="387"/>
      <c r="S2" s="387"/>
      <c r="T2" s="387"/>
      <c r="U2" s="387"/>
      <c r="V2" s="387"/>
      <c r="W2" s="387"/>
      <c r="X2" s="387"/>
      <c r="Y2" s="390" t="s">
        <v>86</v>
      </c>
      <c r="Z2" s="390"/>
    </row>
    <row r="3" spans="1:131" ht="15" customHeight="1" x14ac:dyDescent="0.25">
      <c r="A3" s="386"/>
      <c r="B3" s="391"/>
      <c r="C3" s="391"/>
      <c r="D3" s="391"/>
      <c r="E3" s="391"/>
      <c r="F3" s="391"/>
      <c r="G3" s="391"/>
      <c r="H3" s="391"/>
      <c r="I3" s="391"/>
      <c r="J3" s="391"/>
      <c r="K3" s="391"/>
      <c r="L3" s="391"/>
      <c r="M3" s="391"/>
      <c r="N3" s="391"/>
      <c r="O3" s="391"/>
      <c r="P3" s="391"/>
      <c r="Q3" s="391"/>
      <c r="R3" s="391"/>
      <c r="S3" s="391"/>
      <c r="T3" s="391"/>
      <c r="U3" s="391"/>
      <c r="V3" s="391"/>
      <c r="W3" s="391"/>
      <c r="X3" s="391"/>
      <c r="Y3" s="390" t="s">
        <v>88</v>
      </c>
      <c r="Z3" s="390"/>
    </row>
    <row r="4" spans="1:131" ht="15" customHeight="1" x14ac:dyDescent="0.25">
      <c r="A4" s="386"/>
      <c r="B4" s="391"/>
      <c r="C4" s="391"/>
      <c r="D4" s="391"/>
      <c r="E4" s="391"/>
      <c r="F4" s="391"/>
      <c r="G4" s="391"/>
      <c r="H4" s="391"/>
      <c r="I4" s="391"/>
      <c r="J4" s="391"/>
      <c r="K4" s="391"/>
      <c r="L4" s="391"/>
      <c r="M4" s="391"/>
      <c r="N4" s="391"/>
      <c r="O4" s="391"/>
      <c r="P4" s="391"/>
      <c r="Q4" s="391"/>
      <c r="R4" s="391"/>
      <c r="S4" s="391"/>
      <c r="T4" s="391"/>
      <c r="U4" s="391"/>
      <c r="V4" s="391"/>
      <c r="W4" s="391"/>
      <c r="X4" s="391"/>
      <c r="Y4" s="390" t="s">
        <v>90</v>
      </c>
      <c r="Z4" s="390"/>
    </row>
    <row r="5" spans="1:131" ht="15" x14ac:dyDescent="0.25">
      <c r="A5" s="386"/>
      <c r="B5" s="391"/>
      <c r="C5" s="391"/>
      <c r="D5" s="391"/>
      <c r="E5" s="391"/>
      <c r="F5" s="391"/>
      <c r="G5" s="391"/>
      <c r="H5" s="391"/>
      <c r="I5" s="391"/>
      <c r="J5" s="391"/>
      <c r="K5" s="391"/>
      <c r="L5" s="391"/>
      <c r="M5" s="391"/>
      <c r="N5" s="391"/>
      <c r="O5" s="391"/>
      <c r="P5" s="391"/>
      <c r="Q5" s="391"/>
      <c r="R5" s="391"/>
      <c r="S5" s="391"/>
      <c r="T5" s="391"/>
      <c r="U5" s="391"/>
      <c r="V5" s="391"/>
      <c r="W5" s="391"/>
      <c r="X5" s="391"/>
      <c r="Y5" s="390" t="s">
        <v>91</v>
      </c>
      <c r="Z5" s="390"/>
    </row>
    <row r="6" spans="1:131" ht="15" x14ac:dyDescent="0.25">
      <c r="A6" s="24"/>
      <c r="B6" s="24"/>
      <c r="C6" s="24"/>
      <c r="D6" s="24"/>
      <c r="E6" s="24"/>
      <c r="F6" s="24"/>
      <c r="G6" s="24"/>
      <c r="H6" s="24"/>
      <c r="I6" s="24"/>
      <c r="J6" s="24"/>
      <c r="K6" s="24"/>
      <c r="L6" s="24"/>
      <c r="M6" s="24"/>
      <c r="N6" s="24"/>
      <c r="O6" s="24"/>
      <c r="P6" s="24"/>
      <c r="Q6" s="24"/>
      <c r="R6" s="24"/>
      <c r="S6" s="24"/>
      <c r="T6" s="24"/>
      <c r="U6" s="24"/>
      <c r="V6" s="36"/>
      <c r="W6" s="24"/>
      <c r="X6" s="24"/>
      <c r="Y6" s="36"/>
    </row>
    <row r="7" spans="1:131" s="34" customFormat="1" ht="63.75" x14ac:dyDescent="0.25">
      <c r="A7" s="41" t="s">
        <v>0</v>
      </c>
      <c r="B7" s="41" t="s">
        <v>1</v>
      </c>
      <c r="C7" s="41" t="s">
        <v>2</v>
      </c>
      <c r="D7" s="41" t="s">
        <v>103</v>
      </c>
      <c r="E7" s="41" t="s">
        <v>30</v>
      </c>
      <c r="F7" s="41" t="s">
        <v>96</v>
      </c>
      <c r="G7" s="41" t="s">
        <v>97</v>
      </c>
      <c r="H7" s="41" t="s">
        <v>1151</v>
      </c>
      <c r="I7" s="41" t="s">
        <v>1152</v>
      </c>
      <c r="J7" s="41" t="s">
        <v>1153</v>
      </c>
      <c r="K7" s="41" t="s">
        <v>1154</v>
      </c>
      <c r="L7" s="41" t="s">
        <v>98</v>
      </c>
      <c r="M7" s="41" t="s">
        <v>99</v>
      </c>
      <c r="N7" s="41" t="s">
        <v>3</v>
      </c>
      <c r="O7" s="41" t="s">
        <v>4</v>
      </c>
      <c r="P7" s="41" t="s">
        <v>28</v>
      </c>
      <c r="Q7" s="41" t="s">
        <v>21</v>
      </c>
      <c r="R7" s="41" t="s">
        <v>65</v>
      </c>
      <c r="S7" s="41" t="s">
        <v>31</v>
      </c>
      <c r="T7" s="32" t="s">
        <v>62</v>
      </c>
      <c r="U7" s="41" t="s">
        <v>22</v>
      </c>
      <c r="V7" s="37" t="s">
        <v>23</v>
      </c>
      <c r="W7" s="41" t="s">
        <v>24</v>
      </c>
      <c r="X7" s="41" t="s">
        <v>25</v>
      </c>
      <c r="Y7" s="37" t="s">
        <v>26</v>
      </c>
      <c r="Z7" s="41" t="s">
        <v>27</v>
      </c>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row>
    <row r="8" spans="1:131" s="51" customFormat="1" ht="76.5" customHeight="1" x14ac:dyDescent="0.25">
      <c r="A8" s="362" t="s">
        <v>104</v>
      </c>
      <c r="B8" s="368" t="s">
        <v>112</v>
      </c>
      <c r="C8" s="368" t="s">
        <v>5</v>
      </c>
      <c r="D8" s="44" t="s">
        <v>772</v>
      </c>
      <c r="E8" s="70" t="s">
        <v>100</v>
      </c>
      <c r="F8" s="335">
        <v>68355884</v>
      </c>
      <c r="G8" s="67">
        <v>0</v>
      </c>
      <c r="H8" s="44"/>
      <c r="I8" s="45"/>
      <c r="J8" s="45"/>
      <c r="K8" s="45"/>
      <c r="L8" s="44"/>
      <c r="M8" s="44"/>
      <c r="N8" s="66">
        <f>+F8+G8+H8+I8+J8+K8+L8-M8</f>
        <v>68355884</v>
      </c>
      <c r="O8" s="412">
        <f>107355884+611644116</f>
        <v>719000000</v>
      </c>
      <c r="P8" s="251"/>
      <c r="Q8" s="251"/>
      <c r="R8" s="251"/>
      <c r="S8" s="251"/>
      <c r="T8" s="46"/>
      <c r="U8" s="44"/>
      <c r="V8" s="80"/>
      <c r="W8" s="44"/>
      <c r="X8" s="44"/>
      <c r="Y8" s="80"/>
      <c r="Z8" s="44"/>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row>
    <row r="9" spans="1:131" s="51" customFormat="1" ht="25.5" x14ac:dyDescent="0.25">
      <c r="A9" s="375"/>
      <c r="B9" s="389"/>
      <c r="C9" s="389"/>
      <c r="D9" s="44" t="s">
        <v>771</v>
      </c>
      <c r="E9" s="70" t="s">
        <v>113</v>
      </c>
      <c r="F9" s="335">
        <v>39000000</v>
      </c>
      <c r="G9" s="65">
        <v>0</v>
      </c>
      <c r="H9" s="44"/>
      <c r="I9" s="45"/>
      <c r="J9" s="45"/>
      <c r="K9" s="45"/>
      <c r="L9" s="44"/>
      <c r="M9" s="44"/>
      <c r="N9" s="66">
        <f t="shared" ref="N9:N11" si="0">+F9+G9+H9+I9+J9+K9+L9-M9</f>
        <v>39000000</v>
      </c>
      <c r="O9" s="412"/>
      <c r="P9" s="273" t="s">
        <v>1415</v>
      </c>
      <c r="Q9" s="268" t="s">
        <v>1416</v>
      </c>
      <c r="R9" s="275" t="s">
        <v>1417</v>
      </c>
      <c r="S9" s="276">
        <v>38948700</v>
      </c>
      <c r="T9" s="46"/>
      <c r="U9" s="44">
        <v>572</v>
      </c>
      <c r="V9" s="80">
        <v>44679</v>
      </c>
      <c r="W9" s="276">
        <v>38948700</v>
      </c>
      <c r="X9" s="44">
        <v>2996</v>
      </c>
      <c r="Y9" s="80">
        <v>44734</v>
      </c>
      <c r="Z9" s="317">
        <v>35700000</v>
      </c>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row>
    <row r="10" spans="1:131" s="51" customFormat="1" ht="25.5" x14ac:dyDescent="0.25">
      <c r="A10" s="375"/>
      <c r="B10" s="389"/>
      <c r="C10" s="389"/>
      <c r="D10" s="212" t="s">
        <v>1185</v>
      </c>
      <c r="E10" s="140" t="s">
        <v>141</v>
      </c>
      <c r="F10" s="215"/>
      <c r="G10" s="209"/>
      <c r="H10" s="334">
        <v>369444661</v>
      </c>
      <c r="I10" s="333">
        <v>19364295</v>
      </c>
      <c r="J10" s="333">
        <v>82835160</v>
      </c>
      <c r="K10" s="86"/>
      <c r="L10" s="212"/>
      <c r="M10" s="212"/>
      <c r="N10" s="66">
        <f t="shared" si="0"/>
        <v>471644116</v>
      </c>
      <c r="O10" s="412"/>
      <c r="P10" s="273"/>
      <c r="Q10" s="274"/>
      <c r="R10" s="275"/>
      <c r="S10" s="276"/>
      <c r="T10" s="46"/>
      <c r="U10" s="217"/>
      <c r="V10" s="80"/>
      <c r="W10" s="217"/>
      <c r="X10" s="217"/>
      <c r="Y10" s="80"/>
      <c r="Z10" s="217"/>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row>
    <row r="11" spans="1:131" s="51" customFormat="1" ht="27" x14ac:dyDescent="0.25">
      <c r="A11" s="363"/>
      <c r="B11" s="369"/>
      <c r="C11" s="369"/>
      <c r="D11" s="212" t="s">
        <v>1186</v>
      </c>
      <c r="E11" s="140" t="s">
        <v>165</v>
      </c>
      <c r="F11" s="215"/>
      <c r="G11" s="209"/>
      <c r="H11" s="212"/>
      <c r="I11" s="333">
        <v>44364862</v>
      </c>
      <c r="J11" s="86"/>
      <c r="K11" s="333">
        <v>95635138</v>
      </c>
      <c r="L11" s="212"/>
      <c r="M11" s="212"/>
      <c r="N11" s="66">
        <f t="shared" si="0"/>
        <v>140000000</v>
      </c>
      <c r="O11" s="412"/>
      <c r="P11" s="273"/>
      <c r="Q11" s="274"/>
      <c r="R11" s="275"/>
      <c r="S11" s="276"/>
      <c r="T11" s="46"/>
      <c r="U11" s="217"/>
      <c r="V11" s="80"/>
      <c r="W11" s="217"/>
      <c r="X11" s="217"/>
      <c r="Y11" s="80"/>
      <c r="Z11" s="217"/>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row>
    <row r="12" spans="1:131" s="109" customFormat="1" ht="15.75" thickBot="1" x14ac:dyDescent="0.3">
      <c r="A12" s="93"/>
      <c r="B12" s="93"/>
      <c r="C12" s="93"/>
      <c r="D12" s="93"/>
      <c r="E12" s="106"/>
      <c r="F12" s="102"/>
      <c r="G12" s="102"/>
      <c r="H12" s="93"/>
      <c r="I12" s="94"/>
      <c r="J12" s="94"/>
      <c r="K12" s="94"/>
      <c r="L12" s="93"/>
      <c r="M12" s="93"/>
      <c r="N12" s="103">
        <f>SUM(N8:N11)</f>
        <v>719000000</v>
      </c>
      <c r="O12" s="102"/>
      <c r="P12" s="107"/>
      <c r="Q12" s="87"/>
      <c r="R12" s="96"/>
      <c r="S12" s="105">
        <f>SUM(S8:S11)</f>
        <v>38948700</v>
      </c>
      <c r="T12" s="90"/>
      <c r="U12" s="87"/>
      <c r="V12" s="96"/>
      <c r="W12" s="105">
        <f>SUM(W8:W11)</f>
        <v>38948700</v>
      </c>
      <c r="X12" s="87"/>
      <c r="Y12" s="96"/>
      <c r="Z12" s="105">
        <f>SUM(Z8:Z11)</f>
        <v>35700000</v>
      </c>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row>
    <row r="13" spans="1:131" s="64" customFormat="1" ht="17.25" thickBot="1" x14ac:dyDescent="0.35">
      <c r="A13" s="52"/>
      <c r="B13" s="52"/>
      <c r="C13" s="42"/>
      <c r="D13" s="42"/>
      <c r="E13" s="42"/>
      <c r="F13" s="53"/>
      <c r="G13" s="42"/>
      <c r="H13" s="42"/>
      <c r="I13" s="43"/>
      <c r="J13" s="43"/>
      <c r="K13" s="43"/>
      <c r="L13" s="54" t="s">
        <v>29</v>
      </c>
      <c r="M13" s="55"/>
      <c r="N13" s="56">
        <f>+N12</f>
        <v>719000000</v>
      </c>
      <c r="O13" s="57"/>
      <c r="P13" s="57"/>
      <c r="Q13" s="57"/>
      <c r="R13" s="57"/>
      <c r="S13" s="68">
        <f>+S12</f>
        <v>38948700</v>
      </c>
      <c r="T13" s="58">
        <f>(S13*1)/N13</f>
        <v>5.4170653685674551E-2</v>
      </c>
      <c r="U13" s="59"/>
      <c r="V13" s="60"/>
      <c r="W13" s="61">
        <f>+W12</f>
        <v>38948700</v>
      </c>
      <c r="X13" s="59"/>
      <c r="Y13" s="60"/>
      <c r="Z13" s="62">
        <f>+Z12</f>
        <v>35700000</v>
      </c>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row>
    <row r="14" spans="1:131" ht="15" hidden="1" x14ac:dyDescent="0.25">
      <c r="T14" s="4"/>
    </row>
    <row r="15" spans="1:131" ht="15" hidden="1" x14ac:dyDescent="0.25">
      <c r="S15" s="39"/>
      <c r="T15" s="6"/>
      <c r="U15" s="39"/>
    </row>
    <row r="16" spans="1:131" ht="15" hidden="1" x14ac:dyDescent="0.25">
      <c r="S16" s="39"/>
      <c r="T16" s="6"/>
      <c r="U16" s="39"/>
    </row>
    <row r="17" spans="19:21" ht="15" hidden="1" x14ac:dyDescent="0.25">
      <c r="S17" s="39"/>
      <c r="T17" s="6"/>
      <c r="U17" s="39"/>
    </row>
    <row r="18" spans="19:21" ht="15" hidden="1" x14ac:dyDescent="0.25">
      <c r="S18" s="39"/>
      <c r="T18" s="6"/>
      <c r="U18" s="39"/>
    </row>
    <row r="19" spans="19:21" ht="15" hidden="1" x14ac:dyDescent="0.25">
      <c r="S19" s="39"/>
      <c r="T19" s="6"/>
      <c r="U19" s="39"/>
    </row>
    <row r="20" spans="19:21" ht="15" hidden="1" x14ac:dyDescent="0.25">
      <c r="S20" s="39"/>
      <c r="T20" s="6"/>
      <c r="U20" s="39"/>
    </row>
    <row r="21" spans="19:21" ht="15" hidden="1" x14ac:dyDescent="0.25">
      <c r="S21" s="39"/>
      <c r="T21" s="6"/>
      <c r="U21" s="39"/>
    </row>
    <row r="22" spans="19:21" ht="15" hidden="1" x14ac:dyDescent="0.25">
      <c r="S22" s="39"/>
      <c r="T22" s="6"/>
      <c r="U22" s="39"/>
    </row>
    <row r="23" spans="19:21" ht="15" hidden="1" x14ac:dyDescent="0.25">
      <c r="S23" s="39"/>
      <c r="T23" s="7"/>
      <c r="U23" s="39"/>
    </row>
    <row r="24" spans="19:21" ht="15" hidden="1" x14ac:dyDescent="0.25"/>
    <row r="25" spans="19:21" ht="15" hidden="1" x14ac:dyDescent="0.25"/>
    <row r="26" spans="19:21" ht="15" hidden="1" x14ac:dyDescent="0.25"/>
    <row r="27" spans="19:21" ht="15" hidden="1" x14ac:dyDescent="0.25"/>
    <row r="28" spans="19:21" ht="15" hidden="1" x14ac:dyDescent="0.25"/>
    <row r="29" spans="19:21" ht="15" hidden="1" x14ac:dyDescent="0.25"/>
    <row r="30" spans="19:21" ht="15" hidden="1" x14ac:dyDescent="0.25"/>
    <row r="31" spans="19:21" ht="15" hidden="1" x14ac:dyDescent="0.25"/>
    <row r="32" spans="19:21" ht="15" hidden="1" x14ac:dyDescent="0.25"/>
    <row r="33" ht="15" hidden="1" x14ac:dyDescent="0.25"/>
    <row r="34" ht="15" hidden="1" x14ac:dyDescent="0.25"/>
    <row r="35" ht="15" hidden="1" x14ac:dyDescent="0.25"/>
    <row r="36" ht="15" hidden="1" x14ac:dyDescent="0.25"/>
    <row r="37" ht="15" hidden="1" x14ac:dyDescent="0.25"/>
    <row r="38" ht="15" hidden="1" x14ac:dyDescent="0.25"/>
    <row r="39" ht="15" hidden="1" x14ac:dyDescent="0.25"/>
    <row r="40" ht="15" hidden="1" x14ac:dyDescent="0.25"/>
    <row r="41" ht="15" hidden="1" x14ac:dyDescent="0.25"/>
    <row r="42" ht="15" hidden="1" x14ac:dyDescent="0.25"/>
    <row r="43" ht="15" hidden="1" x14ac:dyDescent="0.25"/>
    <row r="44" ht="15" hidden="1" x14ac:dyDescent="0.25"/>
    <row r="45" ht="15" hidden="1" x14ac:dyDescent="0.25"/>
    <row r="46" ht="15" hidden="1" x14ac:dyDescent="0.25"/>
    <row r="47" ht="15" hidden="1" x14ac:dyDescent="0.25"/>
    <row r="48"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x14ac:dyDescent="0.25"/>
    <row r="57" ht="15" hidden="1" x14ac:dyDescent="0.25"/>
    <row r="58" ht="15" hidden="1" x14ac:dyDescent="0.25"/>
    <row r="59" ht="15" hidden="1" x14ac:dyDescent="0.25"/>
    <row r="60" ht="15" hidden="1" x14ac:dyDescent="0.25"/>
    <row r="61" ht="15" hidden="1" x14ac:dyDescent="0.25"/>
    <row r="62" ht="15" hidden="1" x14ac:dyDescent="0.25"/>
    <row r="63" ht="15" hidden="1" x14ac:dyDescent="0.25"/>
    <row r="64" ht="15" hidden="1" x14ac:dyDescent="0.25"/>
    <row r="65" ht="15" hidden="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sheetData>
  <sheetProtection algorithmName="SHA-512" hashValue="2s1DY9FlTHFxC/h9Aum+4E8/hWy23llg8C6XZwbTgHxA4+8UHmg7+HtANT3S4P9YttVX1nHvlcQSiTS/8S5uiw==" saltValue="dKBvC1hSSZaHfy8DVI/TIg==" spinCount="100000" sheet="1" formatCells="0" formatColumns="0" formatRows="0" insertColumns="0" insertRows="0" insertHyperlinks="0" deleteColumns="0" deleteRows="0" sort="0" autoFilter="0" pivotTables="0"/>
  <mergeCells count="12">
    <mergeCell ref="Y2:Z2"/>
    <mergeCell ref="B3:X3"/>
    <mergeCell ref="Y3:Z3"/>
    <mergeCell ref="B4:X5"/>
    <mergeCell ref="Y4:Z4"/>
    <mergeCell ref="Y5:Z5"/>
    <mergeCell ref="A2:A5"/>
    <mergeCell ref="B2:X2"/>
    <mergeCell ref="O8:O11"/>
    <mergeCell ref="B8:B11"/>
    <mergeCell ref="C8:C11"/>
    <mergeCell ref="A8:A11"/>
  </mergeCells>
  <conditionalFormatting sqref="T23:T1048576 T7:T11 T13">
    <cfRule type="cellIs" dxfId="909" priority="11" operator="between">
      <formula>0.51</formula>
      <formula>0.69</formula>
    </cfRule>
    <cfRule type="cellIs" dxfId="908" priority="12" operator="between">
      <formula>0.51</formula>
      <formula>0.69</formula>
    </cfRule>
    <cfRule type="cellIs" dxfId="907" priority="13" operator="lessThan">
      <formula>0.5</formula>
    </cfRule>
    <cfRule type="cellIs" dxfId="906" priority="14" operator="greaterThan">
      <formula>0.7</formula>
    </cfRule>
    <cfRule type="cellIs" dxfId="905" priority="15" operator="between">
      <formula>0.51</formula>
      <formula>0.69</formula>
    </cfRule>
    <cfRule type="cellIs" dxfId="904" priority="16" operator="lessThan">
      <formula>50</formula>
    </cfRule>
    <cfRule type="cellIs" dxfId="903" priority="17" operator="greaterThan">
      <formula>0.7</formula>
    </cfRule>
    <cfRule type="cellIs" dxfId="902" priority="18" operator="between">
      <formula>0.51</formula>
      <formula>0.69</formula>
    </cfRule>
    <cfRule type="cellIs" dxfId="901" priority="19" operator="lessThan">
      <formula>0.5</formula>
    </cfRule>
    <cfRule type="cellIs" dxfId="900" priority="20" operator="greaterThan">
      <formula>0.7</formula>
    </cfRule>
  </conditionalFormatting>
  <conditionalFormatting sqref="T12">
    <cfRule type="cellIs" dxfId="899" priority="1" operator="between">
      <formula>0.51</formula>
      <formula>0.69</formula>
    </cfRule>
    <cfRule type="cellIs" dxfId="898" priority="2" operator="between">
      <formula>0.51</formula>
      <formula>0.69</formula>
    </cfRule>
    <cfRule type="cellIs" dxfId="897" priority="3" operator="lessThan">
      <formula>0.5</formula>
    </cfRule>
    <cfRule type="cellIs" dxfId="896" priority="4" operator="greaterThan">
      <formula>0.7</formula>
    </cfRule>
    <cfRule type="cellIs" dxfId="895" priority="5" operator="between">
      <formula>0.51</formula>
      <formula>0.69</formula>
    </cfRule>
    <cfRule type="cellIs" dxfId="894" priority="6" operator="lessThan">
      <formula>50</formula>
    </cfRule>
    <cfRule type="cellIs" dxfId="893" priority="7" operator="greaterThan">
      <formula>0.7</formula>
    </cfRule>
    <cfRule type="cellIs" dxfId="892" priority="8" operator="between">
      <formula>0.51</formula>
      <formula>0.69</formula>
    </cfRule>
    <cfRule type="cellIs" dxfId="891" priority="9" operator="lessThan">
      <formula>0.5</formula>
    </cfRule>
    <cfRule type="cellIs" dxfId="890" priority="10" operator="greaterThan">
      <formula>0.7</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29</vt:i4>
      </vt:variant>
    </vt:vector>
  </HeadingPairs>
  <TitlesOfParts>
    <vt:vector size="29" baseType="lpstr">
      <vt:lpstr>TOTALES</vt:lpstr>
      <vt:lpstr>Apoyo Académico</vt:lpstr>
      <vt:lpstr>Autoevaluación y acreditación</vt:lpstr>
      <vt:lpstr>EFAD</vt:lpstr>
      <vt:lpstr>centro de E agroambientales</vt:lpstr>
      <vt:lpstr>desarrollo académico</vt:lpstr>
      <vt:lpstr>Educación Virtual y a distancia</vt:lpstr>
      <vt:lpstr>ambiental</vt:lpstr>
      <vt:lpstr>Archivo</vt:lpstr>
      <vt:lpstr>bienes y servicios</vt:lpstr>
      <vt:lpstr>calidad</vt:lpstr>
      <vt:lpstr>comunicaciones</vt:lpstr>
      <vt:lpstr>planeación</vt:lpstr>
      <vt:lpstr>Graduados</vt:lpstr>
      <vt:lpstr>interac. social</vt:lpstr>
      <vt:lpstr>Internacionalización</vt:lpstr>
      <vt:lpstr>Inclusión</vt:lpstr>
      <vt:lpstr>POSGRADOS</vt:lpstr>
      <vt:lpstr>Talento Humano</vt:lpstr>
      <vt:lpstr>FONDO GIRARDOT</vt:lpstr>
      <vt:lpstr>FONDO FACATATIVA</vt:lpstr>
      <vt:lpstr>FONDO CTEI </vt:lpstr>
      <vt:lpstr>FONDO POSGRADOS</vt:lpstr>
      <vt:lpstr>bienestar U.</vt:lpstr>
      <vt:lpstr>Sistemas y T</vt:lpstr>
      <vt:lpstr>comunicaciones ubaté</vt:lpstr>
      <vt:lpstr>FONDO SOACHA</vt:lpstr>
      <vt:lpstr>FONDO CHIA-ZIPA</vt:lpstr>
      <vt:lpstr>FONDO UBATE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Hogar</dc:creator>
  <cp:lastModifiedBy>DANIEL ALFONSO GOMEZ GALINDO</cp:lastModifiedBy>
  <dcterms:created xsi:type="dcterms:W3CDTF">2021-07-02T15:45:35Z</dcterms:created>
  <dcterms:modified xsi:type="dcterms:W3CDTF">2022-07-28T01:17:41Z</dcterms:modified>
</cp:coreProperties>
</file>